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1_flag_index_1">Лист1!$G$75:$G$75</definedName>
    <definedName name="List01_flag_index_2">Лист1!$G$77:$G$77</definedName>
    <definedName name="List01_p16_data">Лист1!$G$108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0" i="1"/>
  <c r="G78" i="1"/>
  <c r="G79" i="1" s="1"/>
  <c r="G76" i="1"/>
  <c r="G75" i="1"/>
  <c r="G61" i="1"/>
  <c r="G59" i="1"/>
  <c r="G60" i="1" s="1"/>
  <c r="G49" i="1"/>
  <c r="G47" i="1"/>
  <c r="G48" i="1" s="1"/>
  <c r="G46" i="1"/>
  <c r="G45" i="1"/>
  <c r="G44" i="1"/>
  <c r="G43" i="1"/>
  <c r="G40" i="1"/>
  <c r="G39" i="1"/>
  <c r="D34" i="1"/>
  <c r="D33" i="1"/>
  <c r="G32" i="1"/>
  <c r="D32" i="1"/>
  <c r="G31" i="1"/>
  <c r="D31" i="1"/>
  <c r="G30" i="1"/>
  <c r="D29" i="1"/>
  <c r="D28" i="1"/>
  <c r="D27" i="1"/>
  <c r="G26" i="1"/>
  <c r="D26" i="1"/>
  <c r="G25" i="1"/>
  <c r="D25" i="1"/>
  <c r="G24" i="1"/>
  <c r="D23" i="1"/>
  <c r="D22" i="1"/>
  <c r="D21" i="1"/>
  <c r="G20" i="1"/>
  <c r="D20" i="1"/>
  <c r="G19" i="1"/>
  <c r="D19" i="1"/>
  <c r="G18" i="1"/>
  <c r="D17" i="1"/>
  <c r="G11" i="1"/>
  <c r="G7" i="1"/>
  <c r="J56" i="1"/>
  <c r="J54" i="1"/>
  <c r="G57" i="1" l="1"/>
  <c r="G9" i="1" s="1"/>
  <c r="G63" i="1" s="1"/>
  <c r="G64" i="1" s="1"/>
  <c r="G65" i="1" s="1"/>
</calcChain>
</file>

<file path=xl/comments1.xml><?xml version="1.0" encoding="utf-8"?>
<comments xmlns="http://schemas.openxmlformats.org/spreadsheetml/2006/main">
  <authors>
    <author>Автор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<sst xmlns="http://schemas.openxmlformats.org/spreadsheetml/2006/main" count="263" uniqueCount="163">
  <si>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</si>
  <si>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</si>
  <si>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</si>
  <si>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</si>
  <si>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Производство тепловой энергии. Комбинированная выработка с уст. мощностью производства электрической энергии 25 МВт и более_x000D_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</si>
  <si>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</si>
  <si>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</si>
  <si>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</si>
  <si>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</si>
  <si>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</si>
  <si>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х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</si>
  <si>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</si>
  <si>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</si>
  <si>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</si>
  <si>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</si>
  <si>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</si>
  <si>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</si>
  <si>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</si>
  <si>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</si>
  <si>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3.2.1</t>
  </si>
  <si>
    <t>vt</t>
  </si>
  <si>
    <t>О</t>
  </si>
  <si>
    <t>газ природный по нерегулируемой цене</t>
  </si>
  <si>
    <t/>
  </si>
  <si>
    <t>общая стоимость</t>
  </si>
  <si>
    <t>объем</t>
  </si>
  <si>
    <t>тыс м3</t>
  </si>
  <si>
    <t>стоимость за единицу объема</t>
  </si>
  <si>
    <t>стоимость доставки</t>
  </si>
  <si>
    <t>способ приобретения</t>
  </si>
  <si>
    <t>Прямые договора без торгов</t>
  </si>
  <si>
    <t>3.2.2</t>
  </si>
  <si>
    <t>мазут</t>
  </si>
  <si>
    <t>тонны</t>
  </si>
  <si>
    <t>Торги/аукционы</t>
  </si>
  <si>
    <t>3.2.3</t>
  </si>
  <si>
    <t>уголь каменный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</si>
  <si>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</si>
  <si>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</si>
  <si>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</si>
  <si>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</si>
  <si>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</si>
  <si>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</si>
  <si>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</si>
  <si>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</si>
  <si>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</si>
  <si>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</si>
  <si>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</si>
  <si>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</si>
  <si>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</si>
  <si>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</si>
  <si>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</si>
  <si>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</si>
  <si>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</si>
  <si>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</si>
  <si>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</si>
  <si>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</si>
  <si>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</si>
  <si>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</si>
  <si>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</si>
  <si>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</si>
  <si>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</si>
  <si>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</si>
  <si>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</si>
  <si>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</si>
  <si>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</si>
  <si>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</si>
  <si>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</si>
  <si>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</si>
  <si>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</si>
  <si>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</si>
  <si>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</si>
  <si>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</si>
  <si>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</si>
  <si>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</si>
  <si>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</si>
  <si>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</si>
  <si>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</si>
  <si>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</si>
  <si>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</si>
  <si>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Транзит электроэнергии</t>
  </si>
  <si>
    <t>3.15.2</t>
  </si>
  <si>
    <t>Прочие расходы, которые подлежат отнесению на регулируемые виды деятельности.</t>
  </si>
  <si>
    <t>3.15.3</t>
  </si>
  <si>
    <t>Налоги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</si>
  <si>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</si>
  <si>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</si>
  <si>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</si>
  <si>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</si>
  <si>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</si>
  <si>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</si>
  <si>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</si>
  <si>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</si>
  <si>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</si>
  <si>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</si>
  <si>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</si>
  <si>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</si>
  <si>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</si>
  <si>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</si>
  <si>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</si>
  <si>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</si>
  <si>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</si>
  <si>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</si>
  <si>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</si>
  <si>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</si>
  <si>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https://portal.eias.ru/Portal/DownloadPage.aspx?type=12&amp;guid=c71c082c-3915-44ba-9869-26f6feb96099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</si>
  <si>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</si>
  <si>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</si>
  <si>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Гкал/ч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</si>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</sst>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5"/>
      <color theme="0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7" fillId="0" borderId="2" applyBorder="0">
      <alignment horizontal="center" vertical="center" wrapText="1"/>
    </xf>
    <xf numFmtId="49" fontId="3" fillId="0" borderId="0" applyBorder="0">
      <alignment vertical="top"/>
    </xf>
    <xf numFmtId="49" fontId="15" fillId="2" borderId="0" applyBorder="0">
      <alignment vertical="top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center" vertical="center" wrapText="1"/>
    </xf>
    <xf numFmtId="49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49" fontId="4" fillId="0" borderId="0" xfId="1" applyNumberFormat="1" applyFont="1" applyFill="1" applyAlignment="1" applyProtection="1">
      <alignment horizontal="center" vertical="center" wrapText="1"/>
    </xf>
    <xf numFmtId="49" fontId="10" fillId="0" borderId="0" xfId="1" applyNumberFormat="1" applyFont="1" applyFill="1" applyBorder="1" applyAlignment="1" applyProtection="1">
      <alignment horizontal="center" vertical="center" wrapText="1"/>
    </xf>
    <xf numFmtId="49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left" vertical="center" wrapText="1"/>
    </xf>
    <xf numFmtId="0" fontId="11" fillId="0" borderId="0" xfId="1" applyFont="1" applyFill="1" applyAlignment="1" applyProtection="1">
      <alignment vertical="center" wrapText="1"/>
    </xf>
    <xf numFmtId="0" fontId="12" fillId="0" borderId="0" xfId="1" applyFont="1" applyFill="1" applyAlignment="1" applyProtection="1">
      <alignment vertical="center" wrapText="1"/>
    </xf>
    <xf numFmtId="0" fontId="10" fillId="0" borderId="0" xfId="1" applyFont="1" applyFill="1" applyAlignment="1" applyProtection="1">
      <alignment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 indent="3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horizontal="center" vertical="top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 indent="2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 indent="3"/>
    </xf>
    <xf numFmtId="0" fontId="13" fillId="0" borderId="0" xfId="1" applyFont="1" applyFill="1" applyAlignment="1" applyProtection="1">
      <alignment horizontal="center" vertical="center" wrapText="1"/>
    </xf>
    <xf numFmtId="14" fontId="3" fillId="0" borderId="0" xfId="1" applyNumberFormat="1" applyFont="1" applyFill="1" applyBorder="1" applyAlignment="1" applyProtection="1">
      <alignment horizontal="center" vertical="center" wrapText="1"/>
    </xf>
    <xf numFmtId="49" fontId="7" fillId="0" borderId="0" xfId="4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4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49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Alignment="1" applyProtection="1">
      <alignment horizontal="center" vertical="center" wrapText="1"/>
    </xf>
    <xf numFmtId="49" fontId="11" fillId="0" borderId="9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 indent="1"/>
    </xf>
    <xf numFmtId="0" fontId="10" fillId="0" borderId="8" xfId="1" applyFont="1" applyFill="1" applyBorder="1" applyAlignment="1" applyProtection="1">
      <alignment horizontal="center" vertical="center" wrapText="1"/>
    </xf>
    <xf numFmtId="49" fontId="11" fillId="0" borderId="10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 indent="2"/>
    </xf>
    <xf numFmtId="0" fontId="10" fillId="0" borderId="11" xfId="1" applyFont="1" applyFill="1" applyBorder="1" applyAlignment="1" applyProtection="1">
      <alignment horizontal="center" vertical="center" wrapText="1"/>
    </xf>
    <xf numFmtId="49" fontId="10" fillId="0" borderId="1" xfId="5" applyNumberFormat="1" applyFont="1" applyFill="1" applyBorder="1" applyAlignment="1" applyProtection="1">
      <alignment horizontal="left"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left" vertical="center" wrapText="1" indent="1"/>
    </xf>
    <xf numFmtId="0" fontId="3" fillId="0" borderId="8" xfId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vertical="center" wrapText="1"/>
    </xf>
    <xf numFmtId="49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 indent="1"/>
    </xf>
    <xf numFmtId="0" fontId="10" fillId="0" borderId="8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left" vertical="center" wrapText="1" inden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1" applyNumberFormat="1" applyFont="1" applyFill="1" applyBorder="1" applyAlignment="1" applyProtection="1">
      <alignment vertical="center" wrapText="1"/>
    </xf>
    <xf numFmtId="49" fontId="14" fillId="0" borderId="6" xfId="3" applyFont="1" applyFill="1" applyBorder="1" applyAlignment="1" applyProtection="1">
      <alignment horizontal="left" vertical="center" indent="2"/>
    </xf>
    <xf numFmtId="0" fontId="3" fillId="0" borderId="6" xfId="1" applyFont="1" applyFill="1" applyBorder="1" applyAlignment="1" applyProtection="1">
      <alignment vertical="center" wrapText="1"/>
    </xf>
    <xf numFmtId="0" fontId="2" fillId="0" borderId="7" xfId="1" applyFont="1" applyFill="1" applyBorder="1" applyAlignment="1" applyProtection="1">
      <alignment vertical="center" wrapText="1"/>
    </xf>
    <xf numFmtId="16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5" applyNumberFormat="1" applyFont="1" applyFill="1" applyBorder="1" applyAlignment="1" applyProtection="1">
      <alignment horizontal="left" vertical="center" wrapText="1"/>
    </xf>
    <xf numFmtId="4" fontId="3" fillId="0" borderId="8" xfId="1" applyNumberFormat="1" applyFont="1" applyFill="1" applyBorder="1" applyAlignment="1" applyProtection="1">
      <alignment horizontal="right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16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14" fillId="0" borderId="6" xfId="3" applyFont="1" applyFill="1" applyBorder="1" applyAlignment="1" applyProtection="1">
      <alignment horizontal="left" vertical="center" indent="1"/>
    </xf>
    <xf numFmtId="49" fontId="16" fillId="0" borderId="1" xfId="6" applyNumberForma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4" xfId="0" applyFill="1" applyBorder="1" applyAlignment="1">
      <alignment horizontal="center" vertical="top" wrapText="1"/>
    </xf>
  </cellXfs>
  <cellStyles count="7">
    <cellStyle name="Гиперссылка" xfId="6" builtinId="8"/>
    <cellStyle name="ЗаголовокСтолбца" xfId="2"/>
    <cellStyle name="Обычный" xfId="0" builtinId="0"/>
    <cellStyle name="Обычный 3" xfId="3"/>
    <cellStyle name="Обычный 4" xfId="4"/>
    <cellStyle name="Обычный_ЖКУ_проект3" xfId="5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64;&#1072;&#1073;&#1083;&#1086;&#1085;&#1099;%20&#1045;&#1048;&#1040;&#1057;\FAS.JKH.OPEN.INFO.BALANCE.WARM(v1.0.3)_&#1069;&#1085;&#1058;&#1088;_2020_%20&#1075;&#1077;&#1085;&#1077;&#1088;&#1072;&#1094;&#1080;&#1103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-6544~1\AppData\Local\Temp\BALANCE.CALC.TARIFF.WARM.2020.FACT_&#1075;&#1077;&#1085;&#1077;&#1088;&#1072;&#1094;&#1080;&#1103;%20-%20&#1082;&#1086;&#1087;&#1080;&#1103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43;&#1086;&#1083;&#1086;&#1074;&#1072;&#1085;&#1086;&#1074;&#1072;%20&#1051;.&#1042;\&#1069;&#1085;&#1077;&#1088;&#1075;&#1086;&#1058;&#1088;&#1072;&#1085;&#1079;&#1080;&#1090;\2020\&#1060;&#1072;&#1082;&#1090;\&#1053;&#1048;&#1058;\&#1053;&#1048;&#1058;_&#1060;&#1072;&#1082;&#1090;_&#1082;&#1072;&#1083;&#1100;&#1082;&#1091;&#1083;&#1103;&#1094;&#1080;&#1103;_12%20%20&#1084;&#1077;&#1089;_2020_&#1069;&#1085;&#1077;&#1088;&#1075;&#1086;&#1058;&#1088;&#1072;&#1085;&#1079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43;&#1086;&#1083;&#1086;&#1074;&#1072;&#1085;&#1086;&#1074;&#1072;%20&#1051;.&#1042;\&#1069;&#1085;&#1077;&#1088;&#1075;&#1086;&#1058;&#1088;&#1072;&#1085;&#1079;&#1080;&#1090;\2020\&#1064;&#1072;&#1073;&#1083;&#1086;&#1085;&#1099;%20&#1045;&#1048;&#1040;&#1057;\FAS.JKH.OPEN.INFO.BALANCE.WARM(v1.0.3)_&#1069;&#1085;&#1077;&#1088;&#1075;&#1086;&#1058;&#1088;&#1072;&#1085;&#1079;&#1080;&#1090;_&#1088;&#1077;&#1072;&#1083;&#1080;&#1079;&#1072;&#1094;&#1080;&#1103;_2019%20&#1075;&#1086;&#10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43;&#1086;&#1083;&#1086;&#1074;&#1072;&#1085;&#1086;&#1074;&#1072;%20&#1051;.&#1042;\&#1069;&#1085;&#1077;&#1088;&#1075;&#1086;&#1058;&#1088;&#1072;&#1085;&#1079;&#1080;&#1090;\2020\&#1060;&#1072;&#1082;&#1090;\&#1041;&#1072;&#1083;&#1072;&#1085;&#1089;%202020%20&#1092;&#1072;&#1082;&#10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43;&#1086;&#1083;&#1086;&#1074;&#1072;&#1085;&#1086;&#1074;&#1072;%20&#1051;.&#1042;\&#1069;&#1085;&#1077;&#1088;&#1075;&#1086;&#1058;&#1088;&#1072;&#1085;&#1079;&#1080;&#1090;\2020\&#1060;&#1072;&#1082;&#1090;\&#1055;&#1055;%20&#1079;&#1072;%202020%20&#1075;%20&#1060;&#1072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30.03.2021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modSheetTitle"/>
      <sheetName val="Список территорий"/>
      <sheetName val="Список объектов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РО"/>
      <sheetName val="Т"/>
      <sheetName val="ХВС.БПр"/>
      <sheetName val="ХВС.БТр"/>
      <sheetName val="ХВС.РО"/>
      <sheetName val="ХВС.Р"/>
      <sheetName val="ВО.БПр"/>
      <sheetName val="ВО.БТр"/>
      <sheetName val="ВО.РО"/>
      <sheetName val="ВО.Р"/>
      <sheetName val="Комментарии"/>
      <sheetName val="Проверка"/>
      <sheetName val="REESTR_MO"/>
      <sheetName val="REESTR_LOCATION"/>
      <sheetName val="REESTR_CNCSN_IP"/>
      <sheetName val="AUTHORISATION"/>
      <sheetName val="DICTIONARIES"/>
      <sheetName val="FILE_STORE_DATA"/>
      <sheetName val="PLAN1X_LIST_ORG"/>
      <sheetName val="PLAN1X_LIST_MO"/>
      <sheetName val="PLAN1X_LIST_SUBSIDIARY"/>
      <sheetName val="PLAN1X_LIST_DPR"/>
      <sheetName val="PLAN1X_LIST_SRC"/>
      <sheetName val="PLAN1X_LIST_TMX"/>
      <sheetName val="PLAN1X_LIST_CNCSN"/>
      <sheetName val="modGetGeoBase"/>
      <sheetName val="modInfo"/>
      <sheetName val="modUIButtons"/>
      <sheetName val="modVLDCommon"/>
      <sheetName val="modVLDIntegrity"/>
      <sheetName val="modVLDData"/>
      <sheetName val="modGeneralAPI"/>
      <sheetName val="modBalPr"/>
      <sheetName val="modBalTr"/>
      <sheetName val="modCalc"/>
      <sheetName val="modFuel"/>
      <sheetName val="modReagent"/>
      <sheetName val="modListMO"/>
      <sheetName val="modListObjects"/>
      <sheetName val="modListCncsn"/>
      <sheetName val="modRequestSpecificData"/>
      <sheetName val="modRequestGenericData"/>
      <sheetName val="modfrmRegion"/>
      <sheetName val="modServiceAPI"/>
      <sheetName val="modVLDGeneral"/>
      <sheetName val="modPLAN1XUpdate"/>
      <sheetName val="modVLDUniqueness"/>
      <sheetName val="modfrmReestr"/>
      <sheetName val="modfrmOrg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PLAN1XCheckIn"/>
      <sheetName val="modfrmPLAN1XUpdate"/>
      <sheetName val="modfrmReportMode"/>
      <sheetName val="modPOSTData"/>
      <sheetName val="modfrmDPRConstru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0">
          <cell r="AT240">
            <v>704.99235262584671</v>
          </cell>
        </row>
        <row r="248">
          <cell r="AT248">
            <v>212.90769049300567</v>
          </cell>
        </row>
        <row r="256">
          <cell r="AT256">
            <v>21596.999999710002</v>
          </cell>
        </row>
        <row r="266">
          <cell r="AT266">
            <v>2713.3824801848014</v>
          </cell>
        </row>
        <row r="268">
          <cell r="AT268">
            <v>2505.4041151912488</v>
          </cell>
        </row>
        <row r="272">
          <cell r="AT272">
            <v>209.60384097772226</v>
          </cell>
        </row>
        <row r="273">
          <cell r="AP273">
            <v>41156.286327505783</v>
          </cell>
        </row>
        <row r="274">
          <cell r="AT274">
            <v>193104.26241148921</v>
          </cell>
        </row>
        <row r="279">
          <cell r="AT279">
            <v>28057.077682414005</v>
          </cell>
        </row>
        <row r="305">
          <cell r="AT305">
            <v>26586.043011548245</v>
          </cell>
        </row>
        <row r="317">
          <cell r="AT317">
            <v>5942.9733222466066</v>
          </cell>
        </row>
        <row r="324">
          <cell r="AT324">
            <v>255.9475972065988</v>
          </cell>
        </row>
      </sheetData>
      <sheetData sheetId="15" refreshError="1">
        <row r="320">
          <cell r="AT320">
            <v>545.20220947190001</v>
          </cell>
        </row>
        <row r="333">
          <cell r="AT333">
            <v>4375.7397907469285</v>
          </cell>
        </row>
        <row r="489">
          <cell r="AT489">
            <v>171023.54444689519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ЭП"/>
      <sheetName val="Смета"/>
      <sheetName val="мощность"/>
      <sheetName val="электроэнергия"/>
      <sheetName val="тепловая энергия"/>
      <sheetName val="пар"/>
      <sheetName val="УПВ"/>
      <sheetName val="теплоноситель"/>
      <sheetName val="вода 1 вп"/>
      <sheetName val="ПЛК"/>
    </sheetNames>
    <sheetDataSet>
      <sheetData sheetId="0" refreshError="1"/>
      <sheetData sheetId="1" refreshError="1"/>
      <sheetData sheetId="2" refreshError="1">
        <row r="6">
          <cell r="E6">
            <v>4501.59</v>
          </cell>
        </row>
        <row r="8">
          <cell r="E8">
            <v>23979.31</v>
          </cell>
        </row>
        <row r="10">
          <cell r="E10">
            <v>4926.05</v>
          </cell>
        </row>
        <row r="34">
          <cell r="J34">
            <v>8628909.3157599997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definedNames>
      <definedName name="List01_p9" refersTo="='Форма 4.3.1'!$G$9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8">
          <cell r="G98">
            <v>519.45000000000005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8">
          <cell r="G98" t="str">
            <v>Информация по данной форме размещается в случае, если организация выполняет или планирует выполнение инвестиционной программы в отчетном периоде.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98">
          <cell r="G98" t="str">
            <v>420501001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очие энергоресурсы"/>
    </sheetNames>
    <sheetDataSet>
      <sheetData sheetId="0" refreshError="1">
        <row r="8">
          <cell r="N8">
            <v>1084269.6119999997</v>
          </cell>
        </row>
        <row r="10">
          <cell r="N10">
            <v>1084385.1999999997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выр элэн"/>
      <sheetName val="произ прогр"/>
      <sheetName val="объем продажи эл эн"/>
      <sheetName val="сыр вод"/>
    </sheetNames>
    <sheetDataSet>
      <sheetData sheetId="0" refreshError="1"/>
      <sheetData sheetId="1" refreshError="1">
        <row r="32">
          <cell r="X32">
            <v>37.1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100"/>
  <sheetViews>
    <sheetView tabSelected="1" topLeftCell="D1" workbookViewId="0">
      <selection activeCell="J4" sqref="J4"/>
    </sheetView>
  </sheetViews>
  <sheetFormatPr defaultRowHeight="15" x14ac:dyDescent="0.25"/>
  <cols>
    <col min="1" max="3" width="0" hidden="1" customWidth="1"/>
    <col min="4" max="4" width="10.85546875" style="86" customWidth="1"/>
    <col min="5" max="5" width="44.85546875" style="86" customWidth="1"/>
    <col min="6" max="6" width="11.5703125" style="86" customWidth="1"/>
    <col min="7" max="7" width="40.85546875" style="86" customWidth="1"/>
  </cols>
  <sheetData>
    <row r="2" spans="1:28" s="87" customFormat="1" ht="82.5" customHeight="1" x14ac:dyDescent="0.25">
      <c r="D2" s="88"/>
      <c r="E2" s="89" t="s">
        <v>162</v>
      </c>
      <c r="F2" s="89"/>
      <c r="G2" s="89"/>
    </row>
    <row r="3" spans="1:28" s="8" customFormat="1" ht="18" customHeight="1" x14ac:dyDescent="0.25">
      <c r="A3" s="1"/>
      <c r="B3" s="2"/>
      <c r="C3" s="3"/>
      <c r="D3" s="4" t="s">
        <v>0</v>
      </c>
      <c r="E3" s="4"/>
      <c r="F3" s="4"/>
      <c r="G3" s="4"/>
      <c r="H3" s="2"/>
      <c r="I3" s="2"/>
      <c r="J3" s="5"/>
      <c r="K3" s="2"/>
      <c r="L3" s="2"/>
      <c r="M3" s="2"/>
      <c r="N3" s="2"/>
      <c r="O3" s="5"/>
      <c r="P3" s="2"/>
      <c r="Q3" s="2"/>
      <c r="R3" s="6"/>
      <c r="S3" s="2"/>
      <c r="T3" s="2"/>
      <c r="U3" s="2"/>
      <c r="V3" s="2"/>
      <c r="W3" s="2"/>
      <c r="X3" s="7"/>
      <c r="Y3" s="7"/>
      <c r="Z3" s="7"/>
      <c r="AA3" s="7"/>
      <c r="AB3" s="7"/>
    </row>
    <row r="4" spans="1:28" s="8" customFormat="1" ht="102.75" customHeight="1" x14ac:dyDescent="0.25">
      <c r="A4" s="1"/>
      <c r="B4" s="2"/>
      <c r="C4" s="3"/>
      <c r="D4" s="4" t="s">
        <v>1</v>
      </c>
      <c r="E4" s="9" t="s">
        <v>2</v>
      </c>
      <c r="F4" s="9" t="s">
        <v>3</v>
      </c>
      <c r="G4" s="10" t="s">
        <v>4</v>
      </c>
      <c r="H4" s="2"/>
      <c r="I4" s="2"/>
      <c r="J4" s="5"/>
      <c r="K4" s="2"/>
      <c r="L4" s="2"/>
      <c r="M4" s="2"/>
      <c r="N4" s="2"/>
      <c r="O4" s="5"/>
      <c r="P4" s="2"/>
      <c r="Q4" s="2"/>
      <c r="R4" s="6"/>
      <c r="S4" s="2"/>
      <c r="T4" s="2"/>
      <c r="U4" s="2"/>
      <c r="V4" s="2"/>
      <c r="W4" s="2"/>
      <c r="X4" s="7"/>
      <c r="Y4" s="7"/>
      <c r="Z4" s="7"/>
      <c r="AA4" s="7"/>
      <c r="AB4" s="7"/>
    </row>
    <row r="5" spans="1:28" s="8" customFormat="1" ht="21" customHeight="1" x14ac:dyDescent="0.25">
      <c r="A5" s="1"/>
      <c r="B5" s="2"/>
      <c r="C5" s="3"/>
      <c r="D5" s="4"/>
      <c r="E5" s="9"/>
      <c r="F5" s="9"/>
      <c r="G5" s="11" t="s">
        <v>5</v>
      </c>
      <c r="H5" s="2"/>
      <c r="I5" s="2"/>
      <c r="J5" s="5"/>
      <c r="K5" s="2"/>
      <c r="L5" s="2"/>
      <c r="M5" s="2"/>
      <c r="N5" s="2"/>
      <c r="O5" s="5"/>
      <c r="P5" s="2"/>
      <c r="Q5" s="2"/>
      <c r="R5" s="6"/>
      <c r="S5" s="2"/>
      <c r="T5" s="2"/>
      <c r="U5" s="2"/>
      <c r="V5" s="2"/>
      <c r="W5" s="2"/>
      <c r="X5" s="7"/>
      <c r="Y5" s="7"/>
      <c r="Z5" s="7"/>
      <c r="AA5" s="7"/>
      <c r="AB5" s="7"/>
    </row>
    <row r="6" spans="1:28" s="8" customFormat="1" ht="11.25" x14ac:dyDescent="0.25">
      <c r="A6" s="1"/>
      <c r="B6" s="2"/>
      <c r="C6" s="3"/>
      <c r="D6" s="12" t="s">
        <v>6</v>
      </c>
      <c r="E6" s="12" t="s">
        <v>7</v>
      </c>
      <c r="F6" s="12" t="s">
        <v>8</v>
      </c>
      <c r="G6" s="13">
        <v>4</v>
      </c>
      <c r="H6" s="2"/>
      <c r="I6" s="2"/>
      <c r="J6" s="5"/>
      <c r="K6" s="2"/>
      <c r="L6" s="2"/>
      <c r="M6" s="2"/>
      <c r="N6" s="2"/>
      <c r="O6" s="5"/>
      <c r="P6" s="2"/>
      <c r="Q6" s="2"/>
      <c r="R6" s="6"/>
      <c r="S6" s="2"/>
      <c r="T6" s="2"/>
      <c r="U6" s="2"/>
      <c r="V6" s="2"/>
      <c r="W6" s="2"/>
      <c r="X6" s="7"/>
      <c r="Y6" s="7"/>
      <c r="Z6" s="7"/>
      <c r="AA6" s="7"/>
      <c r="AB6" s="7"/>
    </row>
    <row r="7" spans="1:28" s="8" customFormat="1" ht="22.5" x14ac:dyDescent="0.25">
      <c r="A7" s="1"/>
      <c r="B7" s="2"/>
      <c r="C7" s="14"/>
      <c r="D7" s="15" t="s">
        <v>6</v>
      </c>
      <c r="E7" s="16" t="s">
        <v>9</v>
      </c>
      <c r="F7" s="17" t="s">
        <v>10</v>
      </c>
      <c r="G7" s="69" t="str">
        <f>IF(buhg_flag="да",IF(dateBuhg="","Не указана",dateBuhg),"Не осуществлялась")</f>
        <v>30.03.2021</v>
      </c>
      <c r="H7" s="18"/>
      <c r="I7" s="2"/>
      <c r="J7" s="5"/>
      <c r="K7" s="2"/>
      <c r="L7" s="2"/>
      <c r="M7" s="2"/>
      <c r="N7" s="2"/>
      <c r="O7" s="5"/>
      <c r="P7" s="2"/>
      <c r="Q7" s="2"/>
      <c r="R7" s="6"/>
      <c r="S7" s="2"/>
      <c r="T7" s="2"/>
      <c r="U7" s="2"/>
      <c r="V7" s="2"/>
      <c r="W7" s="2"/>
      <c r="X7" s="7"/>
      <c r="Y7" s="7"/>
      <c r="Z7" s="7"/>
      <c r="AA7" s="7"/>
      <c r="AB7" s="7"/>
    </row>
    <row r="8" spans="1:28" s="8" customFormat="1" ht="22.5" x14ac:dyDescent="0.25">
      <c r="A8" s="1"/>
      <c r="B8" s="2"/>
      <c r="C8" s="14"/>
      <c r="D8" s="15" t="s">
        <v>7</v>
      </c>
      <c r="E8" s="16" t="s">
        <v>11</v>
      </c>
      <c r="F8" s="17" t="s">
        <v>12</v>
      </c>
      <c r="G8" s="70">
        <v>1219213.3238109201</v>
      </c>
      <c r="H8" s="18"/>
      <c r="I8" s="2"/>
      <c r="J8" s="5"/>
      <c r="K8" s="2"/>
      <c r="L8" s="2"/>
      <c r="M8" s="2"/>
      <c r="N8" s="2"/>
      <c r="O8" s="5"/>
      <c r="P8" s="2"/>
      <c r="Q8" s="2"/>
      <c r="R8" s="6"/>
      <c r="S8" s="2"/>
      <c r="T8" s="2"/>
      <c r="U8" s="2"/>
      <c r="V8" s="2"/>
      <c r="W8" s="2"/>
      <c r="X8" s="7"/>
      <c r="Y8" s="7"/>
      <c r="Z8" s="7"/>
      <c r="AA8" s="7"/>
      <c r="AB8" s="7"/>
    </row>
    <row r="9" spans="1:28" s="8" customFormat="1" ht="33.75" x14ac:dyDescent="0.25">
      <c r="A9" s="1"/>
      <c r="B9" s="2"/>
      <c r="C9" s="14"/>
      <c r="D9" s="15" t="s">
        <v>8</v>
      </c>
      <c r="E9" s="16" t="s">
        <v>13</v>
      </c>
      <c r="F9" s="17" t="s">
        <v>12</v>
      </c>
      <c r="G9" s="71">
        <f>SUM(G10:G11,G36,G39:G47,G50,G53,G57)</f>
        <v>323045.88083159307</v>
      </c>
      <c r="H9" s="18"/>
      <c r="I9" s="2"/>
      <c r="J9" s="5"/>
      <c r="K9" s="2"/>
      <c r="L9" s="2"/>
      <c r="M9" s="2"/>
      <c r="N9" s="2"/>
      <c r="O9" s="5"/>
      <c r="P9" s="2"/>
      <c r="Q9" s="2"/>
      <c r="R9" s="6"/>
      <c r="S9" s="2"/>
      <c r="T9" s="2"/>
      <c r="U9" s="2"/>
      <c r="V9" s="2"/>
      <c r="W9" s="2"/>
      <c r="X9" s="7"/>
      <c r="Y9" s="7"/>
      <c r="Z9" s="7"/>
      <c r="AA9" s="7"/>
      <c r="AB9" s="7"/>
    </row>
    <row r="10" spans="1:28" s="8" customFormat="1" ht="22.5" x14ac:dyDescent="0.25">
      <c r="A10" s="1"/>
      <c r="B10" s="2"/>
      <c r="C10" s="14"/>
      <c r="D10" s="15" t="s">
        <v>14</v>
      </c>
      <c r="E10" s="19" t="s">
        <v>15</v>
      </c>
      <c r="F10" s="17" t="s">
        <v>12</v>
      </c>
      <c r="G10" s="70">
        <v>0</v>
      </c>
      <c r="H10" s="18"/>
      <c r="I10" s="2"/>
      <c r="J10" s="5"/>
      <c r="K10" s="2"/>
      <c r="L10" s="2"/>
      <c r="M10" s="2"/>
      <c r="N10" s="2"/>
      <c r="O10" s="5"/>
      <c r="P10" s="2"/>
      <c r="Q10" s="2"/>
      <c r="R10" s="6"/>
      <c r="S10" s="2"/>
      <c r="T10" s="2"/>
      <c r="U10" s="2"/>
      <c r="V10" s="2"/>
      <c r="W10" s="2"/>
      <c r="X10" s="7"/>
      <c r="Y10" s="7"/>
      <c r="Z10" s="7"/>
      <c r="AA10" s="7"/>
      <c r="AB10" s="7"/>
    </row>
    <row r="11" spans="1:28" s="8" customFormat="1" ht="18.75" x14ac:dyDescent="0.25">
      <c r="A11" s="1"/>
      <c r="B11" s="2"/>
      <c r="C11" s="14"/>
      <c r="D11" s="15" t="s">
        <v>16</v>
      </c>
      <c r="E11" s="19" t="s">
        <v>17</v>
      </c>
      <c r="F11" s="17" t="s">
        <v>12</v>
      </c>
      <c r="G11" s="71">
        <f>SUMIF($E12:$E35,#REF!,G12:G35)</f>
        <v>0</v>
      </c>
      <c r="H11" s="18"/>
      <c r="I11" s="2"/>
      <c r="J11" s="5"/>
      <c r="K11" s="2"/>
      <c r="L11" s="2"/>
      <c r="M11" s="2"/>
      <c r="N11" s="2"/>
      <c r="O11" s="5"/>
      <c r="P11" s="2"/>
      <c r="Q11" s="2"/>
      <c r="R11" s="6"/>
      <c r="S11" s="2"/>
      <c r="T11" s="2"/>
      <c r="U11" s="2"/>
      <c r="V11" s="2"/>
      <c r="W11" s="2"/>
      <c r="X11" s="7"/>
      <c r="Y11" s="7"/>
      <c r="Z11" s="7"/>
      <c r="AA11" s="7"/>
      <c r="AB11" s="7"/>
    </row>
    <row r="12" spans="1:28" s="28" customFormat="1" ht="5.25" hidden="1" customHeight="1" x14ac:dyDescent="0.25">
      <c r="A12" s="20" t="s">
        <v>18</v>
      </c>
      <c r="B12" s="5"/>
      <c r="C12" s="21"/>
      <c r="D12" s="22"/>
      <c r="E12" s="23"/>
      <c r="F12" s="24"/>
      <c r="G12" s="25"/>
      <c r="H12" s="5"/>
      <c r="I12" s="5"/>
      <c r="J12" s="5"/>
      <c r="K12" s="5"/>
      <c r="L12" s="5"/>
      <c r="M12" s="5"/>
      <c r="N12" s="5"/>
      <c r="O12" s="5"/>
      <c r="P12" s="5"/>
      <c r="Q12" s="5"/>
      <c r="R12" s="26"/>
      <c r="S12" s="5"/>
      <c r="T12" s="5"/>
      <c r="U12" s="5"/>
      <c r="V12" s="5"/>
      <c r="W12" s="5"/>
      <c r="X12" s="27"/>
      <c r="Y12" s="27"/>
      <c r="Z12" s="27"/>
      <c r="AA12" s="27"/>
      <c r="AB12" s="27"/>
    </row>
    <row r="13" spans="1:28" s="28" customFormat="1" ht="5.25" hidden="1" customHeight="1" x14ac:dyDescent="0.25">
      <c r="A13" s="20"/>
      <c r="B13" s="5"/>
      <c r="C13" s="21"/>
      <c r="D13" s="29"/>
      <c r="E13" s="30"/>
      <c r="F13" s="24"/>
      <c r="G13" s="31"/>
      <c r="H13" s="5"/>
      <c r="I13" s="5"/>
      <c r="J13" s="5"/>
      <c r="K13" s="5"/>
      <c r="L13" s="5"/>
      <c r="M13" s="5"/>
      <c r="N13" s="5"/>
      <c r="O13" s="5"/>
      <c r="P13" s="5"/>
      <c r="Q13" s="5"/>
      <c r="R13" s="26"/>
      <c r="S13" s="5"/>
      <c r="T13" s="5"/>
      <c r="U13" s="5"/>
      <c r="V13" s="5"/>
      <c r="W13" s="5"/>
      <c r="X13" s="27"/>
      <c r="Y13" s="27"/>
      <c r="Z13" s="27"/>
      <c r="AA13" s="27"/>
      <c r="AB13" s="27"/>
    </row>
    <row r="14" spans="1:28" s="28" customFormat="1" ht="5.25" hidden="1" customHeight="1" x14ac:dyDescent="0.25">
      <c r="A14" s="20"/>
      <c r="B14" s="5"/>
      <c r="C14" s="21"/>
      <c r="D14" s="29"/>
      <c r="E14" s="30"/>
      <c r="F14" s="24"/>
      <c r="G14" s="31"/>
      <c r="H14" s="5"/>
      <c r="I14" s="5"/>
      <c r="J14" s="5"/>
      <c r="K14" s="5"/>
      <c r="L14" s="5"/>
      <c r="M14" s="5"/>
      <c r="N14" s="5"/>
      <c r="O14" s="5"/>
      <c r="P14" s="5"/>
      <c r="Q14" s="5"/>
      <c r="R14" s="26"/>
      <c r="S14" s="5"/>
      <c r="T14" s="5"/>
      <c r="U14" s="5"/>
      <c r="V14" s="5"/>
      <c r="W14" s="5"/>
      <c r="X14" s="27"/>
      <c r="Y14" s="27"/>
      <c r="Z14" s="27"/>
      <c r="AA14" s="27"/>
      <c r="AB14" s="27"/>
    </row>
    <row r="15" spans="1:28" s="28" customFormat="1" ht="5.25" hidden="1" customHeight="1" x14ac:dyDescent="0.25">
      <c r="A15" s="20"/>
      <c r="B15" s="5"/>
      <c r="C15" s="21"/>
      <c r="D15" s="29"/>
      <c r="E15" s="30"/>
      <c r="F15" s="24"/>
      <c r="G15" s="31"/>
      <c r="H15" s="5"/>
      <c r="I15" s="5"/>
      <c r="J15" s="5"/>
      <c r="K15" s="5"/>
      <c r="L15" s="5"/>
      <c r="M15" s="5"/>
      <c r="N15" s="5"/>
      <c r="O15" s="5"/>
      <c r="P15" s="5"/>
      <c r="Q15" s="5"/>
      <c r="R15" s="26"/>
      <c r="S15" s="5"/>
      <c r="T15" s="5"/>
      <c r="U15" s="5"/>
      <c r="V15" s="5"/>
      <c r="W15" s="5"/>
      <c r="X15" s="27"/>
      <c r="Y15" s="27"/>
      <c r="Z15" s="27"/>
      <c r="AA15" s="27"/>
      <c r="AB15" s="27"/>
    </row>
    <row r="16" spans="1:28" s="28" customFormat="1" ht="5.25" hidden="1" customHeight="1" x14ac:dyDescent="0.25">
      <c r="A16" s="20"/>
      <c r="B16" s="5"/>
      <c r="C16" s="21"/>
      <c r="D16" s="29"/>
      <c r="E16" s="30"/>
      <c r="F16" s="24"/>
      <c r="G16" s="25"/>
      <c r="H16" s="5"/>
      <c r="I16" s="5"/>
      <c r="J16" s="5"/>
      <c r="K16" s="5"/>
      <c r="L16" s="5"/>
      <c r="M16" s="5"/>
      <c r="N16" s="5"/>
      <c r="O16" s="5"/>
      <c r="P16" s="5"/>
      <c r="Q16" s="5"/>
      <c r="R16" s="26"/>
      <c r="S16" s="5"/>
      <c r="T16" s="5"/>
      <c r="U16" s="5"/>
      <c r="V16" s="5"/>
      <c r="W16" s="5"/>
      <c r="X16" s="27"/>
      <c r="Y16" s="27"/>
      <c r="Z16" s="27"/>
      <c r="AA16" s="27"/>
      <c r="AB16" s="27"/>
    </row>
    <row r="17" spans="1:28" s="8" customFormat="1" ht="18.75" x14ac:dyDescent="0.25">
      <c r="A17" s="32" t="s">
        <v>19</v>
      </c>
      <c r="B17" s="5" t="s">
        <v>20</v>
      </c>
      <c r="C17" s="33" t="s">
        <v>21</v>
      </c>
      <c r="D17" s="15" t="str">
        <f>A17</f>
        <v>3.2.1</v>
      </c>
      <c r="E17" s="72" t="s">
        <v>22</v>
      </c>
      <c r="F17" s="17" t="s">
        <v>10</v>
      </c>
      <c r="G17" s="17" t="s">
        <v>10</v>
      </c>
      <c r="H17" s="18"/>
      <c r="I17" s="2"/>
      <c r="J17" s="5"/>
      <c r="K17" s="2"/>
      <c r="L17" s="2"/>
      <c r="M17" s="2"/>
      <c r="N17" s="2"/>
      <c r="O17" s="5"/>
      <c r="P17" s="2"/>
      <c r="Q17" s="2"/>
      <c r="R17" s="6"/>
      <c r="S17" s="2"/>
      <c r="T17" s="2"/>
      <c r="U17" s="2"/>
      <c r="V17" s="2"/>
      <c r="W17" s="2"/>
      <c r="X17" s="7"/>
      <c r="Y17" s="7"/>
      <c r="Z17" s="7"/>
      <c r="AA17" s="7"/>
      <c r="AB17" s="7"/>
    </row>
    <row r="18" spans="1:28" s="2" customFormat="1" ht="11.25" hidden="1" customHeight="1" x14ac:dyDescent="0.25">
      <c r="A18" s="32"/>
      <c r="C18" s="34" t="s">
        <v>23</v>
      </c>
      <c r="D18" s="35"/>
      <c r="E18" s="36" t="s">
        <v>24</v>
      </c>
      <c r="F18" s="37"/>
      <c r="G18" s="37">
        <f>G19*G20+G21</f>
        <v>842470.53112262802</v>
      </c>
      <c r="H18" s="5"/>
      <c r="J18" s="5"/>
      <c r="O18" s="5"/>
    </row>
    <row r="19" spans="1:28" s="8" customFormat="1" ht="18.75" x14ac:dyDescent="0.25">
      <c r="A19" s="32"/>
      <c r="B19" s="2"/>
      <c r="C19" s="14" t="s">
        <v>23</v>
      </c>
      <c r="D19" s="38" t="str">
        <f>A17&amp;".1"</f>
        <v>3.2.1.1</v>
      </c>
      <c r="E19" s="39" t="s">
        <v>25</v>
      </c>
      <c r="F19" s="73" t="s">
        <v>26</v>
      </c>
      <c r="G19" s="70">
        <f>[2]Т!$AT$489</f>
        <v>171023.54444689519</v>
      </c>
      <c r="H19" s="18"/>
      <c r="I19" s="2"/>
      <c r="J19" s="5"/>
      <c r="K19" s="2"/>
      <c r="L19" s="2"/>
      <c r="M19" s="2"/>
      <c r="N19" s="2"/>
      <c r="O19" s="5"/>
      <c r="P19" s="2"/>
      <c r="Q19" s="2"/>
      <c r="R19" s="6"/>
      <c r="S19" s="2"/>
      <c r="T19" s="2"/>
      <c r="U19" s="2"/>
      <c r="V19" s="2"/>
      <c r="W19" s="2"/>
      <c r="X19" s="7"/>
      <c r="Y19" s="7"/>
      <c r="Z19" s="7"/>
      <c r="AA19" s="7"/>
      <c r="AB19" s="7"/>
    </row>
    <row r="20" spans="1:28" s="8" customFormat="1" ht="33.75" customHeight="1" x14ac:dyDescent="0.25">
      <c r="A20" s="32"/>
      <c r="B20" s="2"/>
      <c r="C20" s="14" t="s">
        <v>23</v>
      </c>
      <c r="D20" s="38" t="str">
        <f>A17&amp;".2"</f>
        <v>3.2.1.2</v>
      </c>
      <c r="E20" s="39" t="s">
        <v>27</v>
      </c>
      <c r="F20" s="17" t="s">
        <v>12</v>
      </c>
      <c r="G20" s="70">
        <f>[3]Смета!$E$10/1000</f>
        <v>4.92605</v>
      </c>
      <c r="H20" s="18"/>
      <c r="I20" s="2"/>
      <c r="J20" s="5"/>
      <c r="K20" s="2"/>
      <c r="L20" s="2"/>
      <c r="M20" s="2"/>
      <c r="N20" s="2"/>
      <c r="O20" s="5"/>
      <c r="P20" s="2"/>
      <c r="Q20" s="2"/>
      <c r="R20" s="6"/>
      <c r="S20" s="2"/>
      <c r="T20" s="2"/>
      <c r="U20" s="2"/>
      <c r="V20" s="2"/>
      <c r="W20" s="2"/>
      <c r="X20" s="7"/>
      <c r="Y20" s="7"/>
      <c r="Z20" s="7"/>
      <c r="AA20" s="7"/>
      <c r="AB20" s="7"/>
    </row>
    <row r="21" spans="1:28" s="8" customFormat="1" ht="22.5" customHeight="1" x14ac:dyDescent="0.25">
      <c r="A21" s="32"/>
      <c r="B21" s="2"/>
      <c r="C21" s="14" t="s">
        <v>23</v>
      </c>
      <c r="D21" s="38" t="str">
        <f>A17&amp;".3"</f>
        <v>3.2.1.3</v>
      </c>
      <c r="E21" s="39" t="s">
        <v>28</v>
      </c>
      <c r="F21" s="17" t="s">
        <v>12</v>
      </c>
      <c r="G21" s="70"/>
      <c r="H21" s="18"/>
      <c r="I21" s="2"/>
      <c r="J21" s="5"/>
      <c r="K21" s="2"/>
      <c r="L21" s="2"/>
      <c r="M21" s="2"/>
      <c r="N21" s="2"/>
      <c r="O21" s="5"/>
      <c r="P21" s="2"/>
      <c r="Q21" s="2"/>
      <c r="R21" s="6"/>
      <c r="S21" s="2"/>
      <c r="T21" s="2"/>
      <c r="U21" s="2"/>
      <c r="V21" s="2"/>
      <c r="W21" s="2"/>
      <c r="X21" s="7"/>
      <c r="Y21" s="7"/>
      <c r="Z21" s="7"/>
      <c r="AA21" s="7"/>
      <c r="AB21" s="7"/>
    </row>
    <row r="22" spans="1:28" s="8" customFormat="1" ht="33.75" customHeight="1" x14ac:dyDescent="0.25">
      <c r="A22" s="32"/>
      <c r="B22" s="2"/>
      <c r="C22" s="14" t="s">
        <v>23</v>
      </c>
      <c r="D22" s="38" t="str">
        <f>A17&amp;".4"</f>
        <v>3.2.1.4</v>
      </c>
      <c r="E22" s="39" t="s">
        <v>29</v>
      </c>
      <c r="F22" s="17" t="s">
        <v>10</v>
      </c>
      <c r="G22" s="74" t="s">
        <v>30</v>
      </c>
      <c r="H22" s="18"/>
      <c r="I22" s="2"/>
      <c r="J22" s="5"/>
      <c r="K22" s="2"/>
      <c r="L22" s="2"/>
      <c r="M22" s="2"/>
      <c r="N22" s="2"/>
      <c r="O22" s="5"/>
      <c r="P22" s="2"/>
      <c r="Q22" s="2"/>
      <c r="R22" s="6"/>
      <c r="S22" s="2"/>
      <c r="T22" s="2"/>
      <c r="U22" s="2"/>
      <c r="V22" s="2"/>
      <c r="W22" s="2"/>
      <c r="X22" s="7"/>
      <c r="Y22" s="7"/>
      <c r="Z22" s="7"/>
      <c r="AA22" s="7"/>
      <c r="AB22" s="7"/>
    </row>
    <row r="23" spans="1:28" s="8" customFormat="1" ht="18.75" x14ac:dyDescent="0.25">
      <c r="A23" s="32" t="s">
        <v>31</v>
      </c>
      <c r="B23" s="5" t="s">
        <v>20</v>
      </c>
      <c r="C23" s="33" t="s">
        <v>21</v>
      </c>
      <c r="D23" s="15" t="str">
        <f>A23</f>
        <v>3.2.2</v>
      </c>
      <c r="E23" s="72" t="s">
        <v>32</v>
      </c>
      <c r="F23" s="17" t="s">
        <v>10</v>
      </c>
      <c r="G23" s="17" t="s">
        <v>10</v>
      </c>
      <c r="H23" s="18"/>
      <c r="I23" s="2"/>
      <c r="J23" s="5"/>
      <c r="K23" s="2"/>
      <c r="L23" s="2"/>
      <c r="M23" s="2"/>
      <c r="N23" s="2"/>
      <c r="O23" s="5"/>
      <c r="P23" s="2"/>
      <c r="Q23" s="2"/>
      <c r="R23" s="6"/>
      <c r="S23" s="2"/>
      <c r="T23" s="2"/>
      <c r="U23" s="2"/>
      <c r="V23" s="2"/>
      <c r="W23" s="2"/>
      <c r="X23" s="7"/>
      <c r="Y23" s="7"/>
      <c r="Z23" s="7"/>
      <c r="AA23" s="7"/>
      <c r="AB23" s="7"/>
    </row>
    <row r="24" spans="1:28" s="2" customFormat="1" ht="11.25" hidden="1" customHeight="1" x14ac:dyDescent="0.25">
      <c r="A24" s="32"/>
      <c r="C24" s="34" t="s">
        <v>23</v>
      </c>
      <c r="D24" s="35"/>
      <c r="E24" s="36" t="s">
        <v>24</v>
      </c>
      <c r="F24" s="37"/>
      <c r="G24" s="37">
        <f>G25*G26+G27</f>
        <v>13073.572793611627</v>
      </c>
      <c r="H24" s="5"/>
      <c r="J24" s="5"/>
      <c r="O24" s="5"/>
    </row>
    <row r="25" spans="1:28" s="8" customFormat="1" ht="18.75" x14ac:dyDescent="0.25">
      <c r="A25" s="32"/>
      <c r="B25" s="2"/>
      <c r="C25" s="14" t="s">
        <v>23</v>
      </c>
      <c r="D25" s="38" t="str">
        <f>A23&amp;".1"</f>
        <v>3.2.2.1</v>
      </c>
      <c r="E25" s="39" t="s">
        <v>25</v>
      </c>
      <c r="F25" s="73" t="s">
        <v>33</v>
      </c>
      <c r="G25" s="70">
        <f>[2]Т!$AT$320</f>
        <v>545.20220947190001</v>
      </c>
      <c r="H25" s="18"/>
      <c r="I25" s="2"/>
      <c r="J25" s="5"/>
      <c r="K25" s="2"/>
      <c r="L25" s="2"/>
      <c r="M25" s="2"/>
      <c r="N25" s="2"/>
      <c r="O25" s="5"/>
      <c r="P25" s="2"/>
      <c r="Q25" s="2"/>
      <c r="R25" s="6"/>
      <c r="S25" s="2"/>
      <c r="T25" s="2"/>
      <c r="U25" s="2"/>
      <c r="V25" s="2"/>
      <c r="W25" s="2"/>
      <c r="X25" s="7"/>
      <c r="Y25" s="7"/>
      <c r="Z25" s="7"/>
      <c r="AA25" s="7"/>
      <c r="AB25" s="7"/>
    </row>
    <row r="26" spans="1:28" s="8" customFormat="1" ht="33.75" customHeight="1" x14ac:dyDescent="0.25">
      <c r="A26" s="32"/>
      <c r="B26" s="2"/>
      <c r="C26" s="14" t="s">
        <v>23</v>
      </c>
      <c r="D26" s="38" t="str">
        <f>A23&amp;".2"</f>
        <v>3.2.2.2</v>
      </c>
      <c r="E26" s="39" t="s">
        <v>27</v>
      </c>
      <c r="F26" s="17" t="s">
        <v>12</v>
      </c>
      <c r="G26" s="70">
        <f>[3]Смета!$E$8/1000</f>
        <v>23.979310000000002</v>
      </c>
      <c r="H26" s="18"/>
      <c r="I26" s="2"/>
      <c r="J26" s="5"/>
      <c r="K26" s="2"/>
      <c r="L26" s="2"/>
      <c r="M26" s="2"/>
      <c r="N26" s="2"/>
      <c r="O26" s="5"/>
      <c r="P26" s="2"/>
      <c r="Q26" s="2"/>
      <c r="R26" s="6"/>
      <c r="S26" s="2"/>
      <c r="T26" s="2"/>
      <c r="U26" s="2"/>
      <c r="V26" s="2"/>
      <c r="W26" s="2"/>
      <c r="X26" s="7"/>
      <c r="Y26" s="7"/>
      <c r="Z26" s="7"/>
      <c r="AA26" s="7"/>
      <c r="AB26" s="7"/>
    </row>
    <row r="27" spans="1:28" s="8" customFormat="1" ht="22.5" hidden="1" customHeight="1" x14ac:dyDescent="0.25">
      <c r="A27" s="32"/>
      <c r="B27" s="2"/>
      <c r="C27" s="14" t="s">
        <v>23</v>
      </c>
      <c r="D27" s="38" t="str">
        <f>A23&amp;".3"</f>
        <v>3.2.2.3</v>
      </c>
      <c r="E27" s="39" t="s">
        <v>28</v>
      </c>
      <c r="F27" s="17" t="s">
        <v>12</v>
      </c>
      <c r="G27" s="70"/>
      <c r="H27" s="18"/>
      <c r="I27" s="2"/>
      <c r="J27" s="5"/>
      <c r="K27" s="2"/>
      <c r="L27" s="2"/>
      <c r="M27" s="2"/>
      <c r="N27" s="2"/>
      <c r="O27" s="5"/>
      <c r="P27" s="2"/>
      <c r="Q27" s="2"/>
      <c r="R27" s="6"/>
      <c r="S27" s="2"/>
      <c r="T27" s="2"/>
      <c r="U27" s="2"/>
      <c r="V27" s="2"/>
      <c r="W27" s="2"/>
      <c r="X27" s="7"/>
      <c r="Y27" s="7"/>
      <c r="Z27" s="7"/>
      <c r="AA27" s="7"/>
      <c r="AB27" s="7"/>
    </row>
    <row r="28" spans="1:28" s="8" customFormat="1" ht="33.75" customHeight="1" x14ac:dyDescent="0.25">
      <c r="A28" s="32"/>
      <c r="B28" s="2"/>
      <c r="C28" s="14" t="s">
        <v>23</v>
      </c>
      <c r="D28" s="38" t="str">
        <f>A23&amp;".4"</f>
        <v>3.2.2.4</v>
      </c>
      <c r="E28" s="39" t="s">
        <v>29</v>
      </c>
      <c r="F28" s="17" t="s">
        <v>10</v>
      </c>
      <c r="G28" s="74" t="s">
        <v>34</v>
      </c>
      <c r="H28" s="18"/>
      <c r="I28" s="2"/>
      <c r="J28" s="5"/>
      <c r="K28" s="2"/>
      <c r="L28" s="2"/>
      <c r="M28" s="2"/>
      <c r="N28" s="2"/>
      <c r="O28" s="5"/>
      <c r="P28" s="2"/>
      <c r="Q28" s="2"/>
      <c r="R28" s="6"/>
      <c r="S28" s="2"/>
      <c r="T28" s="2"/>
      <c r="U28" s="2"/>
      <c r="V28" s="2"/>
      <c r="W28" s="2"/>
      <c r="X28" s="7"/>
      <c r="Y28" s="7"/>
      <c r="Z28" s="7"/>
      <c r="AA28" s="7"/>
      <c r="AB28" s="7"/>
    </row>
    <row r="29" spans="1:28" s="8" customFormat="1" ht="18.75" x14ac:dyDescent="0.25">
      <c r="A29" s="32" t="s">
        <v>35</v>
      </c>
      <c r="B29" s="5" t="s">
        <v>20</v>
      </c>
      <c r="C29" s="33" t="s">
        <v>21</v>
      </c>
      <c r="D29" s="15" t="str">
        <f>A29</f>
        <v>3.2.3</v>
      </c>
      <c r="E29" s="72" t="s">
        <v>36</v>
      </c>
      <c r="F29" s="17" t="s">
        <v>10</v>
      </c>
      <c r="G29" s="17" t="s">
        <v>10</v>
      </c>
      <c r="H29" s="18"/>
      <c r="I29" s="2"/>
      <c r="J29" s="5"/>
      <c r="K29" s="2"/>
      <c r="L29" s="2"/>
      <c r="M29" s="2"/>
      <c r="N29" s="2"/>
      <c r="O29" s="5"/>
      <c r="P29" s="2"/>
      <c r="Q29" s="2"/>
      <c r="R29" s="6"/>
      <c r="S29" s="2"/>
      <c r="T29" s="2"/>
      <c r="U29" s="2"/>
      <c r="V29" s="2"/>
      <c r="W29" s="2"/>
      <c r="X29" s="7"/>
      <c r="Y29" s="7"/>
      <c r="Z29" s="7"/>
      <c r="AA29" s="7"/>
      <c r="AB29" s="7"/>
    </row>
    <row r="30" spans="1:28" s="2" customFormat="1" ht="11.25" hidden="1" customHeight="1" x14ac:dyDescent="0.25">
      <c r="A30" s="32"/>
      <c r="C30" s="34" t="s">
        <v>23</v>
      </c>
      <c r="D30" s="35"/>
      <c r="E30" s="36" t="s">
        <v>24</v>
      </c>
      <c r="F30" s="37"/>
      <c r="G30" s="37">
        <f>G31*G32+G33</f>
        <v>19697.786484628468</v>
      </c>
      <c r="H30" s="5"/>
      <c r="J30" s="5"/>
      <c r="O30" s="5"/>
    </row>
    <row r="31" spans="1:28" s="8" customFormat="1" ht="18.75" x14ac:dyDescent="0.25">
      <c r="A31" s="32"/>
      <c r="B31" s="2"/>
      <c r="C31" s="14" t="s">
        <v>23</v>
      </c>
      <c r="D31" s="38" t="str">
        <f>A29&amp;".1"</f>
        <v>3.2.3.1</v>
      </c>
      <c r="E31" s="39" t="s">
        <v>25</v>
      </c>
      <c r="F31" s="73" t="s">
        <v>33</v>
      </c>
      <c r="G31" s="70">
        <f>[2]Т!$AT$333</f>
        <v>4375.7397907469285</v>
      </c>
      <c r="H31" s="18"/>
      <c r="I31" s="2"/>
      <c r="J31" s="5"/>
      <c r="K31" s="2"/>
      <c r="L31" s="2"/>
      <c r="M31" s="2"/>
      <c r="N31" s="2"/>
      <c r="O31" s="5"/>
      <c r="P31" s="2"/>
      <c r="Q31" s="2"/>
      <c r="R31" s="6"/>
      <c r="S31" s="2"/>
      <c r="T31" s="2"/>
      <c r="U31" s="2"/>
      <c r="V31" s="2"/>
      <c r="W31" s="2"/>
      <c r="X31" s="7"/>
      <c r="Y31" s="7"/>
      <c r="Z31" s="7"/>
      <c r="AA31" s="7"/>
      <c r="AB31" s="7"/>
    </row>
    <row r="32" spans="1:28" s="8" customFormat="1" ht="33.75" customHeight="1" x14ac:dyDescent="0.25">
      <c r="A32" s="32"/>
      <c r="B32" s="2"/>
      <c r="C32" s="14" t="s">
        <v>23</v>
      </c>
      <c r="D32" s="38" t="str">
        <f>A29&amp;".2"</f>
        <v>3.2.3.2</v>
      </c>
      <c r="E32" s="39" t="s">
        <v>27</v>
      </c>
      <c r="F32" s="17" t="s">
        <v>12</v>
      </c>
      <c r="G32" s="70">
        <f>[3]Смета!$E$6/1000</f>
        <v>4.5015900000000002</v>
      </c>
      <c r="H32" s="18"/>
      <c r="I32" s="2"/>
      <c r="J32" s="5"/>
      <c r="K32" s="2"/>
      <c r="L32" s="2"/>
      <c r="M32" s="2"/>
      <c r="N32" s="2"/>
      <c r="O32" s="5"/>
      <c r="P32" s="2"/>
      <c r="Q32" s="2"/>
      <c r="R32" s="6"/>
      <c r="S32" s="2"/>
      <c r="T32" s="2"/>
      <c r="U32" s="2"/>
      <c r="V32" s="2"/>
      <c r="W32" s="2"/>
      <c r="X32" s="7"/>
      <c r="Y32" s="7"/>
      <c r="Z32" s="7"/>
      <c r="AA32" s="7"/>
      <c r="AB32" s="7"/>
    </row>
    <row r="33" spans="1:28" s="8" customFormat="1" ht="22.5" hidden="1" customHeight="1" x14ac:dyDescent="0.25">
      <c r="A33" s="32"/>
      <c r="B33" s="2"/>
      <c r="C33" s="14" t="s">
        <v>23</v>
      </c>
      <c r="D33" s="38" t="str">
        <f>A29&amp;".3"</f>
        <v>3.2.3.3</v>
      </c>
      <c r="E33" s="39" t="s">
        <v>28</v>
      </c>
      <c r="F33" s="17" t="s">
        <v>12</v>
      </c>
      <c r="G33" s="70"/>
      <c r="H33" s="18"/>
      <c r="I33" s="2"/>
      <c r="J33" s="5"/>
      <c r="K33" s="2"/>
      <c r="L33" s="2"/>
      <c r="M33" s="2"/>
      <c r="N33" s="2"/>
      <c r="O33" s="5"/>
      <c r="P33" s="2"/>
      <c r="Q33" s="2"/>
      <c r="R33" s="6"/>
      <c r="S33" s="2"/>
      <c r="T33" s="2"/>
      <c r="U33" s="2"/>
      <c r="V33" s="2"/>
      <c r="W33" s="2"/>
      <c r="X33" s="7"/>
      <c r="Y33" s="7"/>
      <c r="Z33" s="7"/>
      <c r="AA33" s="7"/>
      <c r="AB33" s="7"/>
    </row>
    <row r="34" spans="1:28" s="8" customFormat="1" ht="33.75" customHeight="1" x14ac:dyDescent="0.25">
      <c r="A34" s="32"/>
      <c r="B34" s="2"/>
      <c r="C34" s="14" t="s">
        <v>23</v>
      </c>
      <c r="D34" s="38" t="str">
        <f>A29&amp;".4"</f>
        <v>3.2.3.4</v>
      </c>
      <c r="E34" s="39" t="s">
        <v>29</v>
      </c>
      <c r="F34" s="17" t="s">
        <v>10</v>
      </c>
      <c r="G34" s="74" t="s">
        <v>34</v>
      </c>
      <c r="H34" s="18"/>
      <c r="I34" s="2"/>
      <c r="J34" s="5"/>
      <c r="K34" s="2"/>
      <c r="L34" s="2"/>
      <c r="M34" s="2"/>
      <c r="N34" s="2"/>
      <c r="O34" s="5"/>
      <c r="P34" s="2"/>
      <c r="Q34" s="2"/>
      <c r="R34" s="6"/>
      <c r="S34" s="2"/>
      <c r="T34" s="2"/>
      <c r="U34" s="2"/>
      <c r="V34" s="2"/>
      <c r="W34" s="2"/>
      <c r="X34" s="7"/>
      <c r="Y34" s="7"/>
      <c r="Z34" s="7"/>
      <c r="AA34" s="7"/>
      <c r="AB34" s="7"/>
    </row>
    <row r="35" spans="1:28" s="2" customFormat="1" ht="18" hidden="1" customHeight="1" x14ac:dyDescent="0.25">
      <c r="A35" s="1"/>
      <c r="C35" s="40"/>
      <c r="D35" s="75"/>
      <c r="E35" s="76" t="s">
        <v>37</v>
      </c>
      <c r="F35" s="77"/>
      <c r="G35" s="78"/>
      <c r="H35" s="18"/>
      <c r="J35" s="5"/>
      <c r="O35" s="5"/>
      <c r="R35" s="6"/>
      <c r="X35" s="7"/>
      <c r="Y35" s="7"/>
      <c r="Z35" s="7"/>
      <c r="AA35" s="7"/>
      <c r="AB35" s="7"/>
    </row>
    <row r="36" spans="1:28" s="2" customFormat="1" ht="33.75" hidden="1" x14ac:dyDescent="0.25">
      <c r="A36" s="1"/>
      <c r="C36" s="41"/>
      <c r="D36" s="15" t="s">
        <v>38</v>
      </c>
      <c r="E36" s="19" t="s">
        <v>39</v>
      </c>
      <c r="F36" s="17" t="s">
        <v>12</v>
      </c>
      <c r="G36" s="70">
        <v>0</v>
      </c>
      <c r="H36" s="18"/>
      <c r="J36" s="5"/>
      <c r="O36" s="5"/>
      <c r="R36" s="6"/>
      <c r="X36" s="7"/>
      <c r="Y36" s="7"/>
      <c r="Z36" s="7"/>
      <c r="AA36" s="7"/>
      <c r="AB36" s="7"/>
    </row>
    <row r="37" spans="1:28" s="2" customFormat="1" ht="22.5" hidden="1" x14ac:dyDescent="0.25">
      <c r="A37" s="1"/>
      <c r="C37" s="42"/>
      <c r="D37" s="15" t="s">
        <v>40</v>
      </c>
      <c r="E37" s="43" t="s">
        <v>41</v>
      </c>
      <c r="F37" s="17" t="s">
        <v>42</v>
      </c>
      <c r="G37" s="70">
        <v>0</v>
      </c>
      <c r="H37" s="18"/>
      <c r="J37" s="5"/>
      <c r="O37" s="5"/>
      <c r="R37" s="6"/>
      <c r="X37" s="7"/>
      <c r="Y37" s="7"/>
      <c r="Z37" s="7"/>
      <c r="AA37" s="7"/>
      <c r="AB37" s="7"/>
    </row>
    <row r="38" spans="1:28" s="2" customFormat="1" ht="22.5" hidden="1" x14ac:dyDescent="0.25">
      <c r="A38" s="1"/>
      <c r="C38" s="14"/>
      <c r="D38" s="15" t="s">
        <v>43</v>
      </c>
      <c r="E38" s="43" t="s">
        <v>44</v>
      </c>
      <c r="F38" s="17" t="s">
        <v>45</v>
      </c>
      <c r="G38" s="79">
        <v>0</v>
      </c>
      <c r="H38" s="18"/>
      <c r="J38" s="5"/>
      <c r="O38" s="5"/>
      <c r="R38" s="6"/>
      <c r="X38" s="7"/>
      <c r="Y38" s="7"/>
      <c r="Z38" s="7"/>
      <c r="AA38" s="7"/>
      <c r="AB38" s="7"/>
    </row>
    <row r="39" spans="1:28" s="2" customFormat="1" ht="22.5" x14ac:dyDescent="0.25">
      <c r="A39" s="1"/>
      <c r="C39" s="14"/>
      <c r="D39" s="15" t="s">
        <v>46</v>
      </c>
      <c r="E39" s="19" t="s">
        <v>47</v>
      </c>
      <c r="F39" s="17" t="s">
        <v>12</v>
      </c>
      <c r="G39" s="70">
        <f>[2]РО!$AT$256</f>
        <v>21596.999999710002</v>
      </c>
      <c r="H39" s="18"/>
      <c r="J39" s="5"/>
      <c r="O39" s="5"/>
      <c r="R39" s="6"/>
      <c r="X39" s="7"/>
      <c r="Y39" s="7"/>
      <c r="Z39" s="7"/>
      <c r="AA39" s="7"/>
      <c r="AB39" s="7"/>
    </row>
    <row r="40" spans="1:28" s="2" customFormat="1" ht="22.5" x14ac:dyDescent="0.25">
      <c r="A40" s="1"/>
      <c r="C40" s="14"/>
      <c r="D40" s="15" t="s">
        <v>48</v>
      </c>
      <c r="E40" s="19" t="s">
        <v>49</v>
      </c>
      <c r="F40" s="17" t="s">
        <v>12</v>
      </c>
      <c r="G40" s="70">
        <f>[2]РО!$AT$266</f>
        <v>2713.3824801848014</v>
      </c>
      <c r="H40" s="18"/>
      <c r="J40" s="44"/>
      <c r="K40" s="45"/>
      <c r="L40" s="45"/>
      <c r="O40" s="5"/>
      <c r="R40" s="6"/>
      <c r="X40" s="7"/>
      <c r="Y40" s="7"/>
      <c r="Z40" s="7"/>
      <c r="AA40" s="7"/>
      <c r="AB40" s="7"/>
    </row>
    <row r="41" spans="1:28" s="2" customFormat="1" ht="22.5" hidden="1" x14ac:dyDescent="0.25">
      <c r="A41" s="1"/>
      <c r="C41" s="42"/>
      <c r="D41" s="15" t="s">
        <v>50</v>
      </c>
      <c r="E41" s="19" t="s">
        <v>51</v>
      </c>
      <c r="F41" s="17" t="s">
        <v>12</v>
      </c>
      <c r="G41" s="70">
        <v>0</v>
      </c>
      <c r="H41" s="18"/>
      <c r="J41" s="5"/>
      <c r="O41" s="5"/>
      <c r="R41" s="6"/>
      <c r="X41" s="7"/>
      <c r="Y41" s="7"/>
      <c r="Z41" s="7"/>
      <c r="AA41" s="7"/>
      <c r="AB41" s="7"/>
    </row>
    <row r="42" spans="1:28" s="2" customFormat="1" ht="22.5" hidden="1" x14ac:dyDescent="0.25">
      <c r="A42" s="1"/>
      <c r="C42" s="14"/>
      <c r="D42" s="15" t="s">
        <v>52</v>
      </c>
      <c r="E42" s="19" t="s">
        <v>53</v>
      </c>
      <c r="F42" s="17" t="s">
        <v>12</v>
      </c>
      <c r="G42" s="70">
        <v>0</v>
      </c>
      <c r="H42" s="18"/>
      <c r="J42" s="5"/>
      <c r="O42" s="5"/>
      <c r="R42" s="6"/>
      <c r="X42" s="7"/>
      <c r="Y42" s="7"/>
      <c r="Z42" s="7"/>
      <c r="AA42" s="7"/>
      <c r="AB42" s="7"/>
    </row>
    <row r="43" spans="1:28" s="2" customFormat="1" ht="22.5" x14ac:dyDescent="0.25">
      <c r="A43" s="1"/>
      <c r="C43" s="42"/>
      <c r="D43" s="15" t="s">
        <v>54</v>
      </c>
      <c r="E43" s="19" t="s">
        <v>55</v>
      </c>
      <c r="F43" s="17" t="s">
        <v>12</v>
      </c>
      <c r="G43" s="70">
        <f>[2]РО!$AT$240</f>
        <v>704.99235262584671</v>
      </c>
      <c r="H43" s="18"/>
      <c r="J43" s="5"/>
      <c r="O43" s="5"/>
      <c r="R43" s="6"/>
      <c r="X43" s="7"/>
      <c r="Y43" s="7"/>
      <c r="Z43" s="7"/>
      <c r="AA43" s="7"/>
      <c r="AB43" s="7"/>
    </row>
    <row r="44" spans="1:28" s="2" customFormat="1" ht="22.5" x14ac:dyDescent="0.25">
      <c r="A44" s="1"/>
      <c r="C44" s="14"/>
      <c r="D44" s="15" t="s">
        <v>56</v>
      </c>
      <c r="E44" s="19" t="s">
        <v>57</v>
      </c>
      <c r="F44" s="17" t="s">
        <v>12</v>
      </c>
      <c r="G44" s="70">
        <f>[2]РО!$AT$248</f>
        <v>212.90769049300567</v>
      </c>
      <c r="H44" s="18"/>
      <c r="J44" s="5"/>
      <c r="O44" s="5"/>
      <c r="R44" s="6"/>
      <c r="X44" s="7"/>
      <c r="Y44" s="7"/>
      <c r="Z44" s="7"/>
      <c r="AA44" s="7"/>
      <c r="AB44" s="7"/>
    </row>
    <row r="45" spans="1:28" s="2" customFormat="1" ht="22.5" x14ac:dyDescent="0.25">
      <c r="A45" s="1"/>
      <c r="C45" s="14"/>
      <c r="D45" s="15" t="s">
        <v>58</v>
      </c>
      <c r="E45" s="19" t="s">
        <v>59</v>
      </c>
      <c r="F45" s="17" t="s">
        <v>12</v>
      </c>
      <c r="G45" s="70">
        <f>[2]РО!$AT$324</f>
        <v>255.9475972065988</v>
      </c>
      <c r="H45" s="18"/>
      <c r="J45" s="44"/>
      <c r="K45" s="45"/>
      <c r="L45" s="45"/>
      <c r="O45" s="5"/>
      <c r="R45" s="6"/>
      <c r="X45" s="7"/>
      <c r="Y45" s="7"/>
      <c r="Z45" s="7"/>
      <c r="AA45" s="7"/>
      <c r="AB45" s="7"/>
    </row>
    <row r="46" spans="1:28" s="2" customFormat="1" ht="33.75" x14ac:dyDescent="0.25">
      <c r="A46" s="1"/>
      <c r="C46" s="14"/>
      <c r="D46" s="15" t="s">
        <v>60</v>
      </c>
      <c r="E46" s="19" t="s">
        <v>61</v>
      </c>
      <c r="F46" s="17" t="s">
        <v>12</v>
      </c>
      <c r="G46" s="70">
        <f>[2]РО!$AT$305</f>
        <v>26586.043011548245</v>
      </c>
      <c r="H46" s="18"/>
      <c r="J46" s="44"/>
      <c r="K46" s="45"/>
      <c r="L46" s="45"/>
      <c r="O46" s="5"/>
      <c r="R46" s="6"/>
      <c r="X46" s="7"/>
      <c r="Y46" s="7"/>
      <c r="Z46" s="7"/>
      <c r="AA46" s="7"/>
      <c r="AB46" s="7"/>
    </row>
    <row r="47" spans="1:28" s="2" customFormat="1" ht="18.75" x14ac:dyDescent="0.25">
      <c r="A47" s="1"/>
      <c r="C47" s="14"/>
      <c r="D47" s="15" t="s">
        <v>62</v>
      </c>
      <c r="E47" s="19" t="s">
        <v>63</v>
      </c>
      <c r="F47" s="17" t="s">
        <v>12</v>
      </c>
      <c r="G47" s="70">
        <f>[2]РО!$AP$273+[2]РО!$AT$268</f>
        <v>43661.690442697029</v>
      </c>
      <c r="H47" s="18"/>
      <c r="J47" s="5"/>
      <c r="O47" s="5"/>
      <c r="R47" s="6"/>
      <c r="X47" s="7"/>
      <c r="Y47" s="7"/>
      <c r="Z47" s="7"/>
      <c r="AA47" s="7"/>
      <c r="AB47" s="7"/>
    </row>
    <row r="48" spans="1:28" s="2" customFormat="1" ht="18.75" x14ac:dyDescent="0.25">
      <c r="A48" s="1"/>
      <c r="C48" s="14"/>
      <c r="D48" s="15" t="s">
        <v>64</v>
      </c>
      <c r="E48" s="43" t="s">
        <v>65</v>
      </c>
      <c r="F48" s="17" t="s">
        <v>12</v>
      </c>
      <c r="G48" s="70">
        <f>G47-G49</f>
        <v>30168.38925269703</v>
      </c>
      <c r="H48" s="18"/>
      <c r="J48" s="5"/>
      <c r="O48" s="5"/>
      <c r="R48" s="6"/>
      <c r="X48" s="7"/>
      <c r="Y48" s="7"/>
      <c r="Z48" s="7"/>
      <c r="AA48" s="7"/>
      <c r="AB48" s="7"/>
    </row>
    <row r="49" spans="1:28" s="2" customFormat="1" ht="18.75" x14ac:dyDescent="0.25">
      <c r="A49" s="1"/>
      <c r="C49" s="14"/>
      <c r="D49" s="15" t="s">
        <v>66</v>
      </c>
      <c r="E49" s="43" t="s">
        <v>67</v>
      </c>
      <c r="F49" s="17" t="s">
        <v>12</v>
      </c>
      <c r="G49" s="70">
        <f>13493.30119</f>
        <v>13493.30119</v>
      </c>
      <c r="H49" s="18"/>
      <c r="J49" s="5"/>
      <c r="O49" s="5"/>
      <c r="R49" s="6"/>
      <c r="X49" s="7"/>
      <c r="Y49" s="7"/>
      <c r="Z49" s="7"/>
      <c r="AA49" s="7"/>
      <c r="AB49" s="7"/>
    </row>
    <row r="50" spans="1:28" s="2" customFormat="1" ht="18.75" hidden="1" x14ac:dyDescent="0.25">
      <c r="A50" s="1"/>
      <c r="C50" s="14"/>
      <c r="D50" s="15" t="s">
        <v>68</v>
      </c>
      <c r="E50" s="19" t="s">
        <v>69</v>
      </c>
      <c r="F50" s="17" t="s">
        <v>12</v>
      </c>
      <c r="G50" s="70">
        <v>0</v>
      </c>
      <c r="H50" s="18"/>
      <c r="J50" s="5"/>
      <c r="O50" s="5"/>
      <c r="R50" s="6"/>
      <c r="X50" s="7"/>
      <c r="Y50" s="7"/>
      <c r="Z50" s="7"/>
      <c r="AA50" s="7"/>
      <c r="AB50" s="7"/>
    </row>
    <row r="51" spans="1:28" s="2" customFormat="1" ht="18.75" hidden="1" x14ac:dyDescent="0.25">
      <c r="A51" s="1"/>
      <c r="C51" s="14"/>
      <c r="D51" s="15" t="s">
        <v>70</v>
      </c>
      <c r="E51" s="43" t="s">
        <v>65</v>
      </c>
      <c r="F51" s="17" t="s">
        <v>12</v>
      </c>
      <c r="G51" s="70">
        <v>0</v>
      </c>
      <c r="H51" s="18"/>
      <c r="J51" s="5"/>
      <c r="O51" s="5"/>
      <c r="R51" s="6"/>
      <c r="X51" s="7"/>
      <c r="Y51" s="7"/>
      <c r="Z51" s="7"/>
      <c r="AA51" s="7"/>
      <c r="AB51" s="7"/>
    </row>
    <row r="52" spans="1:28" s="2" customFormat="1" ht="18.75" hidden="1" x14ac:dyDescent="0.25">
      <c r="A52" s="1"/>
      <c r="C52" s="14"/>
      <c r="D52" s="15" t="s">
        <v>71</v>
      </c>
      <c r="E52" s="43" t="s">
        <v>67</v>
      </c>
      <c r="F52" s="17" t="s">
        <v>12</v>
      </c>
      <c r="G52" s="70">
        <v>0</v>
      </c>
      <c r="H52" s="18"/>
      <c r="J52" s="5"/>
      <c r="O52" s="5"/>
      <c r="R52" s="6"/>
      <c r="X52" s="7"/>
      <c r="Y52" s="7"/>
      <c r="Z52" s="7"/>
      <c r="AA52" s="7"/>
      <c r="AB52" s="7"/>
    </row>
    <row r="53" spans="1:28" s="2" customFormat="1" ht="22.5" hidden="1" x14ac:dyDescent="0.25">
      <c r="A53" s="1"/>
      <c r="C53" s="14"/>
      <c r="D53" s="46" t="s">
        <v>72</v>
      </c>
      <c r="E53" s="19" t="s">
        <v>73</v>
      </c>
      <c r="F53" s="47" t="s">
        <v>12</v>
      </c>
      <c r="G53" s="70">
        <v>0</v>
      </c>
      <c r="H53" s="18"/>
      <c r="J53" s="5"/>
      <c r="O53" s="5"/>
      <c r="R53" s="6"/>
      <c r="X53" s="7"/>
      <c r="Y53" s="7"/>
      <c r="Z53" s="7"/>
      <c r="AA53" s="7"/>
      <c r="AB53" s="7"/>
    </row>
    <row r="54" spans="1:28" s="2" customFormat="1" ht="56.25" x14ac:dyDescent="0.25">
      <c r="A54" s="1"/>
      <c r="C54" s="14"/>
      <c r="D54" s="48"/>
      <c r="E54" s="43" t="s">
        <v>74</v>
      </c>
      <c r="F54" s="49"/>
      <c r="G54" s="80" t="s">
        <v>75</v>
      </c>
      <c r="H54" s="18"/>
      <c r="J54" s="5" t="e">
        <f ca="1">nerr(MATCH("есть",List01_flag_index_1,0))</f>
        <v>#NAME?</v>
      </c>
      <c r="O54" s="5"/>
      <c r="R54" s="6"/>
      <c r="X54" s="7"/>
      <c r="Y54" s="7"/>
      <c r="Z54" s="7"/>
      <c r="AA54" s="7"/>
      <c r="AB54" s="7"/>
    </row>
    <row r="55" spans="1:28" s="5" customFormat="1" ht="5.25" hidden="1" x14ac:dyDescent="0.25">
      <c r="A55" s="50"/>
      <c r="C55" s="21"/>
      <c r="D55" s="51"/>
      <c r="E55" s="52"/>
      <c r="F55" s="53"/>
      <c r="G55" s="31"/>
      <c r="R55" s="26"/>
      <c r="X55" s="27"/>
      <c r="Y55" s="27"/>
      <c r="Z55" s="27"/>
      <c r="AA55" s="27"/>
      <c r="AB55" s="27"/>
    </row>
    <row r="56" spans="1:28" s="5" customFormat="1" ht="5.25" hidden="1" x14ac:dyDescent="0.25">
      <c r="A56" s="50"/>
      <c r="C56" s="21"/>
      <c r="D56" s="54"/>
      <c r="E56" s="55"/>
      <c r="F56" s="56"/>
      <c r="G56" s="57" t="s">
        <v>75</v>
      </c>
      <c r="J56" s="5" t="e">
        <f ca="1">nerr(MATCH("есть",List01_flag_index_2,0))</f>
        <v>#NAME?</v>
      </c>
      <c r="R56" s="26"/>
      <c r="X56" s="27"/>
      <c r="Y56" s="27"/>
      <c r="Z56" s="27"/>
      <c r="AA56" s="27"/>
      <c r="AB56" s="27"/>
    </row>
    <row r="57" spans="1:28" s="2" customFormat="1" ht="33.75" x14ac:dyDescent="0.25">
      <c r="A57" s="1"/>
      <c r="C57" s="14"/>
      <c r="D57" s="58" t="s">
        <v>76</v>
      </c>
      <c r="E57" s="59" t="s">
        <v>77</v>
      </c>
      <c r="F57" s="60" t="s">
        <v>12</v>
      </c>
      <c r="G57" s="81">
        <f>SUM(G58:G62)</f>
        <v>227313.91725712756</v>
      </c>
      <c r="H57" s="18"/>
      <c r="J57" s="5"/>
      <c r="O57" s="5"/>
      <c r="R57" s="6"/>
      <c r="X57" s="7"/>
      <c r="Y57" s="7"/>
      <c r="Z57" s="7"/>
      <c r="AA57" s="7"/>
      <c r="AB57" s="7"/>
    </row>
    <row r="58" spans="1:28" s="2" customFormat="1" ht="18.75" hidden="1" x14ac:dyDescent="0.25">
      <c r="A58" s="1"/>
      <c r="C58" s="14"/>
      <c r="D58" s="61" t="s">
        <v>78</v>
      </c>
      <c r="E58" s="43"/>
      <c r="F58" s="17"/>
      <c r="G58" s="62"/>
      <c r="H58" s="18"/>
      <c r="J58" s="5"/>
      <c r="O58" s="5"/>
      <c r="R58" s="6"/>
      <c r="X58" s="7"/>
      <c r="Y58" s="7"/>
      <c r="Z58" s="7"/>
      <c r="AA58" s="7"/>
      <c r="AB58" s="7"/>
    </row>
    <row r="59" spans="1:28" s="2" customFormat="1" ht="18.75" x14ac:dyDescent="0.25">
      <c r="A59" s="1"/>
      <c r="C59" s="33" t="s">
        <v>21</v>
      </c>
      <c r="D59" s="61" t="s">
        <v>79</v>
      </c>
      <c r="E59" s="82" t="s">
        <v>80</v>
      </c>
      <c r="F59" s="17" t="s">
        <v>12</v>
      </c>
      <c r="G59" s="70">
        <f>[3]Смета!$J$34/1000</f>
        <v>8628.90931576</v>
      </c>
      <c r="H59" s="18"/>
      <c r="J59" s="5"/>
      <c r="O59" s="5"/>
      <c r="R59" s="6"/>
      <c r="X59" s="7"/>
      <c r="Y59" s="7"/>
      <c r="Z59" s="7"/>
      <c r="AA59" s="7"/>
      <c r="AB59" s="7"/>
    </row>
    <row r="60" spans="1:28" s="2" customFormat="1" ht="33.75" x14ac:dyDescent="0.25">
      <c r="A60" s="1"/>
      <c r="C60" s="33" t="s">
        <v>21</v>
      </c>
      <c r="D60" s="61" t="s">
        <v>81</v>
      </c>
      <c r="E60" s="82" t="s">
        <v>82</v>
      </c>
      <c r="F60" s="17" t="s">
        <v>12</v>
      </c>
      <c r="G60" s="70">
        <f>[2]РО!$AT$274+[2]РО!$AT$279-G59+[2]РО!$AT$272</f>
        <v>212742.03461912094</v>
      </c>
      <c r="H60" s="18"/>
      <c r="J60" s="5"/>
      <c r="O60" s="5"/>
      <c r="R60" s="6"/>
      <c r="X60" s="7"/>
      <c r="Y60" s="7"/>
      <c r="Z60" s="7"/>
      <c r="AA60" s="7"/>
      <c r="AB60" s="7"/>
    </row>
    <row r="61" spans="1:28" s="2" customFormat="1" ht="18.75" x14ac:dyDescent="0.25">
      <c r="A61" s="1"/>
      <c r="C61" s="33" t="s">
        <v>21</v>
      </c>
      <c r="D61" s="61" t="s">
        <v>83</v>
      </c>
      <c r="E61" s="82" t="s">
        <v>84</v>
      </c>
      <c r="F61" s="17" t="s">
        <v>12</v>
      </c>
      <c r="G61" s="70">
        <f>[2]РО!$AT$317</f>
        <v>5942.9733222466066</v>
      </c>
      <c r="H61" s="18"/>
      <c r="J61" s="5"/>
      <c r="O61" s="5"/>
      <c r="R61" s="6"/>
      <c r="X61" s="7"/>
      <c r="Y61" s="7"/>
      <c r="Z61" s="7"/>
      <c r="AA61" s="7"/>
      <c r="AB61" s="7"/>
    </row>
    <row r="62" spans="1:28" s="2" customFormat="1" ht="18.75" x14ac:dyDescent="0.25">
      <c r="A62" s="1"/>
      <c r="C62" s="40"/>
      <c r="D62" s="75"/>
      <c r="E62" s="76" t="s">
        <v>85</v>
      </c>
      <c r="F62" s="77"/>
      <c r="G62" s="78"/>
      <c r="H62" s="18"/>
      <c r="J62" s="5"/>
      <c r="O62" s="5"/>
      <c r="R62" s="6"/>
      <c r="X62" s="7"/>
      <c r="Y62" s="7"/>
      <c r="Z62" s="7"/>
      <c r="AA62" s="7"/>
      <c r="AB62" s="7"/>
    </row>
    <row r="63" spans="1:28" s="2" customFormat="1" ht="33.75" x14ac:dyDescent="0.25">
      <c r="A63" s="1"/>
      <c r="C63" s="14"/>
      <c r="D63" s="15" t="s">
        <v>86</v>
      </c>
      <c r="E63" s="16" t="s">
        <v>87</v>
      </c>
      <c r="F63" s="17" t="s">
        <v>12</v>
      </c>
      <c r="G63" s="70">
        <f>G8-G9</f>
        <v>896167.44297932705</v>
      </c>
      <c r="H63" s="18"/>
      <c r="J63" s="5"/>
      <c r="O63" s="5"/>
      <c r="R63" s="6"/>
      <c r="X63" s="7"/>
      <c r="Y63" s="7"/>
      <c r="Z63" s="7"/>
      <c r="AA63" s="7"/>
      <c r="AB63" s="7"/>
    </row>
    <row r="64" spans="1:28" s="2" customFormat="1" ht="22.5" x14ac:dyDescent="0.25">
      <c r="A64" s="1"/>
      <c r="C64" s="42"/>
      <c r="D64" s="15" t="s">
        <v>88</v>
      </c>
      <c r="E64" s="16" t="s">
        <v>89</v>
      </c>
      <c r="F64" s="17" t="s">
        <v>12</v>
      </c>
      <c r="G64" s="70">
        <f>G63-3000</f>
        <v>893167.44297932705</v>
      </c>
      <c r="H64" s="18"/>
      <c r="J64" s="5"/>
      <c r="O64" s="5"/>
      <c r="R64" s="6"/>
      <c r="X64" s="7"/>
      <c r="Y64" s="7"/>
      <c r="Z64" s="7"/>
      <c r="AA64" s="7"/>
      <c r="AB64" s="7"/>
    </row>
    <row r="65" spans="1:28" s="2" customFormat="1" ht="45" x14ac:dyDescent="0.25">
      <c r="A65" s="1"/>
      <c r="C65" s="14"/>
      <c r="D65" s="15" t="s">
        <v>90</v>
      </c>
      <c r="E65" s="19" t="s">
        <v>91</v>
      </c>
      <c r="F65" s="17" t="s">
        <v>12</v>
      </c>
      <c r="G65" s="70">
        <f>G64</f>
        <v>893167.44297932705</v>
      </c>
      <c r="H65" s="18"/>
      <c r="J65" s="5"/>
      <c r="O65" s="5"/>
      <c r="R65" s="6"/>
      <c r="X65" s="7"/>
      <c r="Y65" s="7"/>
      <c r="Z65" s="7"/>
      <c r="AA65" s="7"/>
      <c r="AB65" s="7"/>
    </row>
    <row r="66" spans="1:28" s="2" customFormat="1" ht="22.5" hidden="1" x14ac:dyDescent="0.25">
      <c r="A66" s="1"/>
      <c r="C66" s="14"/>
      <c r="D66" s="15" t="s">
        <v>92</v>
      </c>
      <c r="E66" s="16" t="s">
        <v>93</v>
      </c>
      <c r="F66" s="17" t="s">
        <v>12</v>
      </c>
      <c r="G66" s="70">
        <v>0</v>
      </c>
      <c r="H66" s="18"/>
      <c r="J66" s="5"/>
      <c r="O66" s="5"/>
      <c r="R66" s="6"/>
      <c r="X66" s="7"/>
      <c r="Y66" s="7"/>
      <c r="Z66" s="7"/>
      <c r="AA66" s="7"/>
      <c r="AB66" s="7"/>
    </row>
    <row r="67" spans="1:28" s="2" customFormat="1" ht="33.75" hidden="1" x14ac:dyDescent="0.25">
      <c r="A67" s="1"/>
      <c r="C67" s="14"/>
      <c r="D67" s="15" t="s">
        <v>94</v>
      </c>
      <c r="E67" s="19" t="s">
        <v>95</v>
      </c>
      <c r="F67" s="17" t="s">
        <v>12</v>
      </c>
      <c r="G67" s="70">
        <v>0</v>
      </c>
      <c r="H67" s="18"/>
      <c r="J67" s="5"/>
      <c r="O67" s="5"/>
      <c r="R67" s="6"/>
      <c r="X67" s="7"/>
      <c r="Y67" s="7"/>
      <c r="Z67" s="7"/>
      <c r="AA67" s="7"/>
      <c r="AB67" s="7"/>
    </row>
    <row r="68" spans="1:28" s="2" customFormat="1" ht="22.5" hidden="1" x14ac:dyDescent="0.25">
      <c r="A68" s="1"/>
      <c r="C68" s="14"/>
      <c r="D68" s="15" t="s">
        <v>96</v>
      </c>
      <c r="E68" s="43" t="s">
        <v>97</v>
      </c>
      <c r="F68" s="17" t="s">
        <v>12</v>
      </c>
      <c r="G68" s="70">
        <v>0</v>
      </c>
      <c r="H68" s="18"/>
      <c r="J68" s="5"/>
      <c r="O68" s="5"/>
      <c r="R68" s="6"/>
      <c r="X68" s="7"/>
      <c r="Y68" s="7"/>
      <c r="Z68" s="7"/>
      <c r="AA68" s="7"/>
      <c r="AB68" s="7"/>
    </row>
    <row r="69" spans="1:28" s="2" customFormat="1" ht="22.5" hidden="1" x14ac:dyDescent="0.25">
      <c r="A69" s="1"/>
      <c r="C69" s="14"/>
      <c r="D69" s="15" t="s">
        <v>98</v>
      </c>
      <c r="E69" s="43" t="s">
        <v>99</v>
      </c>
      <c r="F69" s="17" t="s">
        <v>12</v>
      </c>
      <c r="G69" s="70">
        <v>0</v>
      </c>
      <c r="H69" s="18"/>
      <c r="J69" s="5"/>
      <c r="O69" s="5"/>
      <c r="R69" s="6"/>
      <c r="X69" s="7"/>
      <c r="Y69" s="7"/>
      <c r="Z69" s="7"/>
      <c r="AA69" s="7"/>
      <c r="AB69" s="7"/>
    </row>
    <row r="70" spans="1:28" s="2" customFormat="1" ht="22.5" hidden="1" x14ac:dyDescent="0.25">
      <c r="A70" s="1"/>
      <c r="C70" s="14"/>
      <c r="D70" s="15" t="s">
        <v>100</v>
      </c>
      <c r="E70" s="19" t="s">
        <v>101</v>
      </c>
      <c r="F70" s="17" t="s">
        <v>12</v>
      </c>
      <c r="G70" s="70">
        <v>0</v>
      </c>
      <c r="H70" s="18"/>
      <c r="J70" s="5"/>
      <c r="O70" s="5"/>
      <c r="R70" s="6"/>
      <c r="X70" s="7"/>
      <c r="Y70" s="7"/>
      <c r="Z70" s="7"/>
      <c r="AA70" s="7"/>
      <c r="AB70" s="7"/>
    </row>
    <row r="71" spans="1:28" s="2" customFormat="1" ht="33.75" x14ac:dyDescent="0.25">
      <c r="A71" s="1"/>
      <c r="C71" s="14"/>
      <c r="D71" s="15" t="s">
        <v>102</v>
      </c>
      <c r="E71" s="16" t="s">
        <v>103</v>
      </c>
      <c r="F71" s="17" t="s">
        <v>104</v>
      </c>
      <c r="G71" s="83" t="s">
        <v>105</v>
      </c>
      <c r="H71" s="18"/>
      <c r="J71" s="5"/>
      <c r="O71" s="5"/>
      <c r="R71" s="6"/>
      <c r="X71" s="7"/>
      <c r="Y71" s="7"/>
      <c r="Z71" s="7"/>
      <c r="AA71" s="7"/>
      <c r="AB71" s="7"/>
    </row>
    <row r="72" spans="1:28" s="2" customFormat="1" ht="45" x14ac:dyDescent="0.25">
      <c r="A72" s="1"/>
      <c r="C72" s="14"/>
      <c r="D72" s="15" t="s">
        <v>106</v>
      </c>
      <c r="E72" s="16" t="s">
        <v>107</v>
      </c>
      <c r="F72" s="17" t="s">
        <v>108</v>
      </c>
      <c r="G72" s="70">
        <v>1215.3</v>
      </c>
      <c r="H72" s="18"/>
      <c r="J72" s="5"/>
      <c r="O72" s="5"/>
      <c r="R72" s="6"/>
      <c r="X72" s="7"/>
      <c r="Y72" s="7"/>
      <c r="Z72" s="7"/>
      <c r="AA72" s="7"/>
      <c r="AB72" s="7"/>
    </row>
    <row r="73" spans="1:28" s="28" customFormat="1" ht="5.25" hidden="1" x14ac:dyDescent="0.25">
      <c r="A73" s="50"/>
      <c r="B73" s="5"/>
      <c r="C73" s="21"/>
      <c r="D73" s="63" t="s">
        <v>109</v>
      </c>
      <c r="E73" s="64"/>
      <c r="F73" s="65"/>
      <c r="G73" s="66"/>
      <c r="H73" s="5"/>
      <c r="I73" s="5"/>
      <c r="J73" s="5"/>
      <c r="K73" s="5"/>
      <c r="L73" s="5"/>
      <c r="M73" s="5"/>
      <c r="N73" s="5"/>
      <c r="O73" s="5"/>
      <c r="P73" s="5"/>
      <c r="Q73" s="5"/>
      <c r="R73" s="26"/>
      <c r="S73" s="5"/>
      <c r="T73" s="5"/>
      <c r="U73" s="5"/>
      <c r="V73" s="5"/>
      <c r="W73" s="5"/>
      <c r="X73" s="27"/>
      <c r="Y73" s="27"/>
      <c r="Z73" s="27"/>
      <c r="AA73" s="27"/>
      <c r="AB73" s="27"/>
    </row>
    <row r="74" spans="1:28" s="8" customFormat="1" ht="18.75" x14ac:dyDescent="0.25">
      <c r="A74" s="1"/>
      <c r="B74" s="2"/>
      <c r="C74" s="40"/>
      <c r="D74" s="75"/>
      <c r="E74" s="84" t="s">
        <v>110</v>
      </c>
      <c r="F74" s="77"/>
      <c r="G74" s="78"/>
      <c r="H74" s="18"/>
      <c r="I74" s="2"/>
      <c r="J74" s="5"/>
      <c r="K74" s="2"/>
      <c r="L74" s="2"/>
      <c r="M74" s="2"/>
      <c r="N74" s="2"/>
      <c r="O74" s="5"/>
      <c r="P74" s="2"/>
      <c r="Q74" s="2"/>
      <c r="R74" s="6"/>
      <c r="S74" s="2"/>
      <c r="T74" s="2"/>
      <c r="U74" s="2"/>
      <c r="V74" s="2"/>
      <c r="W74" s="2"/>
      <c r="X74" s="7"/>
      <c r="Y74" s="7"/>
      <c r="Z74" s="7"/>
      <c r="AA74" s="7"/>
      <c r="AB74" s="7"/>
    </row>
    <row r="75" spans="1:28" s="2" customFormat="1" ht="22.5" x14ac:dyDescent="0.25">
      <c r="A75" s="1"/>
      <c r="C75" s="14"/>
      <c r="D75" s="15" t="s">
        <v>111</v>
      </c>
      <c r="E75" s="19" t="s">
        <v>112</v>
      </c>
      <c r="F75" s="17" t="s">
        <v>108</v>
      </c>
      <c r="G75" s="70">
        <f>[4]!List01_p9</f>
        <v>519.45000000000005</v>
      </c>
      <c r="H75" s="18"/>
      <c r="J75" s="5"/>
      <c r="O75" s="5"/>
      <c r="R75" s="6"/>
      <c r="X75" s="7"/>
      <c r="Y75" s="7"/>
      <c r="Z75" s="7"/>
      <c r="AA75" s="7"/>
      <c r="AB75" s="7"/>
    </row>
    <row r="76" spans="1:28" s="2" customFormat="1" ht="18.75" x14ac:dyDescent="0.25">
      <c r="A76" s="1"/>
      <c r="C76" s="14"/>
      <c r="D76" s="15" t="s">
        <v>113</v>
      </c>
      <c r="E76" s="19" t="s">
        <v>114</v>
      </c>
      <c r="F76" s="17" t="s">
        <v>115</v>
      </c>
      <c r="G76" s="79">
        <f>[5]Баланс!$N$10/1000</f>
        <v>1084.3851999999997</v>
      </c>
      <c r="H76" s="18"/>
      <c r="J76" s="5"/>
      <c r="O76" s="5"/>
      <c r="R76" s="6"/>
      <c r="X76" s="7"/>
      <c r="Y76" s="7"/>
      <c r="Z76" s="7"/>
      <c r="AA76" s="7"/>
      <c r="AB76" s="7"/>
    </row>
    <row r="77" spans="1:28" s="2" customFormat="1" ht="18.75" hidden="1" x14ac:dyDescent="0.25">
      <c r="A77" s="1"/>
      <c r="C77" s="14"/>
      <c r="D77" s="15" t="s">
        <v>116</v>
      </c>
      <c r="E77" s="19" t="s">
        <v>117</v>
      </c>
      <c r="F77" s="17" t="s">
        <v>115</v>
      </c>
      <c r="G77" s="79"/>
      <c r="H77" s="18"/>
      <c r="J77" s="5"/>
      <c r="O77" s="5"/>
      <c r="R77" s="6"/>
      <c r="X77" s="7"/>
      <c r="Y77" s="7"/>
      <c r="Z77" s="7"/>
      <c r="AA77" s="7"/>
      <c r="AB77" s="7"/>
    </row>
    <row r="78" spans="1:28" s="2" customFormat="1" ht="22.5" x14ac:dyDescent="0.25">
      <c r="A78" s="1"/>
      <c r="C78" s="14"/>
      <c r="D78" s="15" t="s">
        <v>118</v>
      </c>
      <c r="E78" s="19" t="s">
        <v>119</v>
      </c>
      <c r="F78" s="17" t="s">
        <v>115</v>
      </c>
      <c r="G78" s="79">
        <f>[5]Баланс!$N$8/1000</f>
        <v>1084.2696119999998</v>
      </c>
      <c r="H78" s="18"/>
      <c r="J78" s="5"/>
      <c r="O78" s="5"/>
      <c r="R78" s="6"/>
      <c r="X78" s="7"/>
      <c r="Y78" s="7"/>
      <c r="Z78" s="7"/>
      <c r="AA78" s="7"/>
      <c r="AB78" s="7"/>
    </row>
    <row r="79" spans="1:28" s="2" customFormat="1" ht="18.75" x14ac:dyDescent="0.25">
      <c r="A79" s="1"/>
      <c r="C79" s="14"/>
      <c r="D79" s="15" t="s">
        <v>120</v>
      </c>
      <c r="E79" s="43" t="s">
        <v>121</v>
      </c>
      <c r="F79" s="17" t="s">
        <v>115</v>
      </c>
      <c r="G79" s="79">
        <f>G78</f>
        <v>1084.2696119999998</v>
      </c>
      <c r="H79" s="18"/>
      <c r="J79" s="5"/>
      <c r="O79" s="5"/>
      <c r="R79" s="6"/>
      <c r="X79" s="7"/>
      <c r="Y79" s="7"/>
      <c r="Z79" s="7"/>
      <c r="AA79" s="7"/>
      <c r="AB79" s="7"/>
    </row>
    <row r="80" spans="1:28" s="2" customFormat="1" ht="67.5" hidden="1" x14ac:dyDescent="0.25">
      <c r="A80" s="1"/>
      <c r="C80" s="14"/>
      <c r="D80" s="15" t="s">
        <v>122</v>
      </c>
      <c r="E80" s="39" t="s">
        <v>123</v>
      </c>
      <c r="F80" s="17" t="s">
        <v>115</v>
      </c>
      <c r="G80" s="79">
        <v>0</v>
      </c>
      <c r="H80" s="18"/>
      <c r="J80" s="5"/>
      <c r="O80" s="5"/>
      <c r="R80" s="6"/>
      <c r="X80" s="7"/>
      <c r="Y80" s="7"/>
      <c r="Z80" s="7"/>
      <c r="AA80" s="7"/>
      <c r="AB80" s="7"/>
    </row>
    <row r="81" spans="1:28" s="2" customFormat="1" ht="22.5" hidden="1" x14ac:dyDescent="0.25">
      <c r="A81" s="1"/>
      <c r="C81" s="14"/>
      <c r="D81" s="15" t="s">
        <v>124</v>
      </c>
      <c r="E81" s="19" t="s">
        <v>125</v>
      </c>
      <c r="F81" s="17" t="s">
        <v>115</v>
      </c>
      <c r="G81" s="79">
        <v>0</v>
      </c>
      <c r="H81" s="18"/>
      <c r="J81" s="5"/>
      <c r="O81" s="5"/>
      <c r="R81" s="6"/>
      <c r="X81" s="7"/>
      <c r="Y81" s="7"/>
      <c r="Z81" s="7"/>
      <c r="AA81" s="7"/>
      <c r="AB81" s="7"/>
    </row>
    <row r="82" spans="1:28" s="2" customFormat="1" ht="33.75" hidden="1" x14ac:dyDescent="0.25">
      <c r="A82" s="1"/>
      <c r="C82" s="14"/>
      <c r="D82" s="15" t="s">
        <v>126</v>
      </c>
      <c r="E82" s="16" t="s">
        <v>127</v>
      </c>
      <c r="F82" s="17" t="s">
        <v>128</v>
      </c>
      <c r="G82" s="70">
        <v>0</v>
      </c>
      <c r="H82" s="18"/>
      <c r="J82" s="5"/>
      <c r="O82" s="5"/>
      <c r="R82" s="6"/>
      <c r="X82" s="7"/>
      <c r="Y82" s="7"/>
      <c r="Z82" s="7"/>
      <c r="AA82" s="7"/>
      <c r="AB82" s="7"/>
    </row>
    <row r="83" spans="1:28" s="2" customFormat="1" ht="22.5" hidden="1" x14ac:dyDescent="0.25">
      <c r="A83" s="1"/>
      <c r="C83" s="14"/>
      <c r="D83" s="15" t="s">
        <v>129</v>
      </c>
      <c r="E83" s="16" t="s">
        <v>130</v>
      </c>
      <c r="F83" s="17" t="s">
        <v>131</v>
      </c>
      <c r="G83" s="70">
        <v>0</v>
      </c>
      <c r="H83" s="18"/>
      <c r="J83" s="5"/>
      <c r="O83" s="5"/>
      <c r="R83" s="6"/>
      <c r="X83" s="7"/>
      <c r="Y83" s="7"/>
      <c r="Z83" s="7"/>
      <c r="AA83" s="7"/>
      <c r="AB83" s="7"/>
    </row>
    <row r="84" spans="1:28" s="2" customFormat="1" ht="22.5" hidden="1" x14ac:dyDescent="0.25">
      <c r="A84" s="1"/>
      <c r="C84" s="14"/>
      <c r="D84" s="15" t="s">
        <v>132</v>
      </c>
      <c r="E84" s="19" t="s">
        <v>133</v>
      </c>
      <c r="F84" s="17" t="s">
        <v>131</v>
      </c>
      <c r="G84" s="70">
        <v>0</v>
      </c>
      <c r="H84" s="18"/>
      <c r="J84" s="5"/>
      <c r="O84" s="5"/>
      <c r="R84" s="6"/>
      <c r="X84" s="7"/>
      <c r="Y84" s="7"/>
      <c r="Z84" s="7"/>
      <c r="AA84" s="7"/>
      <c r="AB84" s="7"/>
    </row>
    <row r="85" spans="1:28" s="8" customFormat="1" ht="22.5" hidden="1" x14ac:dyDescent="0.25">
      <c r="A85" s="1"/>
      <c r="B85" s="2"/>
      <c r="C85" s="14"/>
      <c r="D85" s="15" t="s">
        <v>134</v>
      </c>
      <c r="E85" s="16" t="s">
        <v>135</v>
      </c>
      <c r="F85" s="17" t="s">
        <v>136</v>
      </c>
      <c r="G85" s="70">
        <v>0</v>
      </c>
      <c r="H85" s="18"/>
      <c r="I85" s="2"/>
      <c r="J85" s="5"/>
      <c r="K85" s="2"/>
      <c r="L85" s="2"/>
      <c r="M85" s="2"/>
      <c r="N85" s="2"/>
      <c r="O85" s="5"/>
      <c r="P85" s="2"/>
      <c r="Q85" s="2"/>
      <c r="R85" s="6"/>
      <c r="S85" s="2"/>
      <c r="T85" s="2"/>
      <c r="U85" s="2"/>
      <c r="V85" s="2"/>
      <c r="W85" s="2"/>
      <c r="X85" s="7"/>
      <c r="Y85" s="7"/>
      <c r="Z85" s="7"/>
      <c r="AA85" s="7"/>
      <c r="AB85" s="7"/>
    </row>
    <row r="86" spans="1:28" s="8" customFormat="1" ht="22.5" x14ac:dyDescent="0.25">
      <c r="A86" s="1"/>
      <c r="B86" s="2"/>
      <c r="C86" s="14"/>
      <c r="D86" s="15" t="s">
        <v>137</v>
      </c>
      <c r="E86" s="16" t="s">
        <v>138</v>
      </c>
      <c r="F86" s="17" t="s">
        <v>136</v>
      </c>
      <c r="G86" s="70">
        <v>2</v>
      </c>
      <c r="H86" s="18"/>
      <c r="I86" s="2"/>
      <c r="J86" s="5"/>
      <c r="K86" s="2"/>
      <c r="L86" s="2"/>
      <c r="M86" s="2"/>
      <c r="N86" s="2"/>
      <c r="O86" s="5"/>
      <c r="P86" s="2"/>
      <c r="Q86" s="2"/>
      <c r="R86" s="6"/>
      <c r="S86" s="2"/>
      <c r="T86" s="2"/>
      <c r="U86" s="2"/>
      <c r="V86" s="2"/>
      <c r="W86" s="2"/>
      <c r="X86" s="7"/>
      <c r="Y86" s="7"/>
      <c r="Z86" s="7"/>
      <c r="AA86" s="7"/>
      <c r="AB86" s="7"/>
    </row>
    <row r="87" spans="1:28" s="8" customFormat="1" ht="67.5" x14ac:dyDescent="0.25">
      <c r="A87" s="1"/>
      <c r="B87" s="2"/>
      <c r="C87" s="14"/>
      <c r="D87" s="15" t="s">
        <v>139</v>
      </c>
      <c r="E87" s="16" t="s">
        <v>140</v>
      </c>
      <c r="F87" s="17" t="s">
        <v>141</v>
      </c>
      <c r="G87" s="79">
        <v>177.3</v>
      </c>
      <c r="H87" s="18"/>
      <c r="I87" s="2"/>
      <c r="J87" s="5"/>
      <c r="K87" s="2"/>
      <c r="L87" s="2"/>
      <c r="M87" s="2"/>
      <c r="N87" s="2"/>
      <c r="O87" s="5"/>
      <c r="P87" s="2"/>
      <c r="Q87" s="2"/>
      <c r="R87" s="6"/>
      <c r="S87" s="2"/>
      <c r="T87" s="2"/>
      <c r="U87" s="2"/>
      <c r="V87" s="2"/>
      <c r="W87" s="2"/>
      <c r="X87" s="7"/>
      <c r="Y87" s="7"/>
      <c r="Z87" s="7"/>
      <c r="AA87" s="7"/>
      <c r="AB87" s="7"/>
    </row>
    <row r="88" spans="1:28" s="28" customFormat="1" ht="5.25" hidden="1" x14ac:dyDescent="0.25">
      <c r="A88" s="50"/>
      <c r="B88" s="5"/>
      <c r="C88" s="21"/>
      <c r="D88" s="67" t="s">
        <v>142</v>
      </c>
      <c r="E88" s="68"/>
      <c r="F88" s="65"/>
      <c r="G88" s="66"/>
      <c r="H88" s="5"/>
      <c r="I88" s="5"/>
      <c r="J88" s="5"/>
      <c r="K88" s="5"/>
      <c r="L88" s="5"/>
      <c r="M88" s="5"/>
      <c r="N88" s="5"/>
      <c r="O88" s="5"/>
      <c r="P88" s="5"/>
      <c r="Q88" s="5"/>
      <c r="R88" s="26"/>
      <c r="S88" s="5"/>
      <c r="T88" s="5"/>
      <c r="U88" s="5"/>
      <c r="V88" s="5"/>
      <c r="W88" s="5"/>
      <c r="X88" s="27"/>
      <c r="Y88" s="27"/>
      <c r="Z88" s="27"/>
      <c r="AA88" s="27"/>
      <c r="AB88" s="27"/>
    </row>
    <row r="89" spans="1:28" s="8" customFormat="1" ht="18.75" hidden="1" x14ac:dyDescent="0.25">
      <c r="A89" s="1"/>
      <c r="B89" s="2"/>
      <c r="C89" s="40"/>
      <c r="D89" s="75"/>
      <c r="E89" s="84" t="s">
        <v>110</v>
      </c>
      <c r="F89" s="77"/>
      <c r="G89" s="78"/>
      <c r="H89" s="18"/>
      <c r="I89" s="2"/>
      <c r="J89" s="5"/>
      <c r="K89" s="2"/>
      <c r="L89" s="2"/>
      <c r="M89" s="2"/>
      <c r="N89" s="2"/>
      <c r="O89" s="5"/>
      <c r="P89" s="2"/>
      <c r="Q89" s="2"/>
      <c r="R89" s="6"/>
      <c r="S89" s="2"/>
      <c r="T89" s="2"/>
      <c r="U89" s="2"/>
      <c r="V89" s="2"/>
      <c r="W89" s="2"/>
      <c r="X89" s="7"/>
      <c r="Y89" s="7"/>
      <c r="Z89" s="7"/>
      <c r="AA89" s="7"/>
      <c r="AB89" s="7"/>
    </row>
    <row r="90" spans="1:28" s="8" customFormat="1" ht="56.25" hidden="1" x14ac:dyDescent="0.25">
      <c r="A90" s="1"/>
      <c r="B90" s="2"/>
      <c r="C90" s="14"/>
      <c r="D90" s="15" t="s">
        <v>143</v>
      </c>
      <c r="E90" s="16" t="s">
        <v>144</v>
      </c>
      <c r="F90" s="17" t="s">
        <v>145</v>
      </c>
      <c r="G90" s="79">
        <f>List01_p16_data</f>
        <v>0</v>
      </c>
      <c r="H90" s="18"/>
      <c r="I90" s="2"/>
      <c r="J90" s="5"/>
      <c r="K90" s="2"/>
      <c r="L90" s="2"/>
      <c r="M90" s="2"/>
      <c r="N90" s="2"/>
      <c r="O90" s="5"/>
      <c r="P90" s="2"/>
      <c r="Q90" s="2"/>
      <c r="R90" s="6"/>
      <c r="S90" s="2"/>
      <c r="T90" s="2"/>
      <c r="U90" s="2"/>
      <c r="V90" s="2"/>
      <c r="W90" s="2"/>
      <c r="X90" s="7"/>
      <c r="Y90" s="7"/>
      <c r="Z90" s="7"/>
      <c r="AA90" s="7"/>
      <c r="AB90" s="7"/>
    </row>
    <row r="91" spans="1:28" s="28" customFormat="1" ht="5.25" hidden="1" x14ac:dyDescent="0.25">
      <c r="A91" s="50"/>
      <c r="B91" s="5"/>
      <c r="C91" s="21"/>
      <c r="D91" s="63" t="s">
        <v>146</v>
      </c>
      <c r="E91" s="64"/>
      <c r="F91" s="65"/>
      <c r="G91" s="66"/>
      <c r="H91" s="5"/>
      <c r="I91" s="5"/>
      <c r="J91" s="5"/>
      <c r="K91" s="5"/>
      <c r="L91" s="5"/>
      <c r="M91" s="5"/>
      <c r="N91" s="5"/>
      <c r="O91" s="5"/>
      <c r="P91" s="5"/>
      <c r="Q91" s="5"/>
      <c r="R91" s="26"/>
      <c r="S91" s="5"/>
      <c r="T91" s="5"/>
      <c r="U91" s="5"/>
      <c r="V91" s="5"/>
      <c r="W91" s="5"/>
      <c r="X91" s="27"/>
      <c r="Y91" s="27"/>
      <c r="Z91" s="27"/>
      <c r="AA91" s="27"/>
      <c r="AB91" s="27"/>
    </row>
    <row r="92" spans="1:28" s="8" customFormat="1" ht="18.75" hidden="1" x14ac:dyDescent="0.25">
      <c r="A92" s="1"/>
      <c r="B92" s="2"/>
      <c r="C92" s="40"/>
      <c r="D92" s="75"/>
      <c r="E92" s="84" t="s">
        <v>110</v>
      </c>
      <c r="F92" s="77"/>
      <c r="G92" s="78"/>
      <c r="H92" s="18"/>
      <c r="I92" s="2"/>
      <c r="J92" s="5"/>
      <c r="K92" s="2"/>
      <c r="L92" s="2"/>
      <c r="M92" s="2"/>
      <c r="N92" s="2"/>
      <c r="O92" s="5"/>
      <c r="P92" s="2"/>
      <c r="Q92" s="2"/>
      <c r="R92" s="6"/>
      <c r="S92" s="2"/>
      <c r="T92" s="2"/>
      <c r="U92" s="2"/>
      <c r="V92" s="2"/>
      <c r="W92" s="2"/>
      <c r="X92" s="7"/>
      <c r="Y92" s="7"/>
      <c r="Z92" s="7"/>
      <c r="AA92" s="7"/>
      <c r="AB92" s="7"/>
    </row>
    <row r="93" spans="1:28" s="8" customFormat="1" ht="56.25" x14ac:dyDescent="0.25">
      <c r="A93" s="1"/>
      <c r="B93" s="2"/>
      <c r="C93" s="14"/>
      <c r="D93" s="15" t="s">
        <v>147</v>
      </c>
      <c r="E93" s="16" t="s">
        <v>148</v>
      </c>
      <c r="F93" s="17" t="s">
        <v>145</v>
      </c>
      <c r="G93" s="79">
        <v>188.97067204532121</v>
      </c>
      <c r="H93" s="18"/>
      <c r="I93" s="2"/>
      <c r="J93" s="5"/>
      <c r="K93" s="2"/>
      <c r="L93" s="2"/>
      <c r="M93" s="2"/>
      <c r="N93" s="2"/>
      <c r="O93" s="5"/>
      <c r="P93" s="2"/>
      <c r="Q93" s="2"/>
      <c r="R93" s="6"/>
      <c r="S93" s="2"/>
      <c r="T93" s="2"/>
      <c r="U93" s="2"/>
      <c r="V93" s="2"/>
      <c r="W93" s="2"/>
      <c r="X93" s="7"/>
      <c r="Y93" s="7"/>
      <c r="Z93" s="7"/>
      <c r="AA93" s="7"/>
      <c r="AB93" s="7"/>
    </row>
    <row r="94" spans="1:28" s="28" customFormat="1" ht="5.25" hidden="1" x14ac:dyDescent="0.25">
      <c r="A94" s="50"/>
      <c r="B94" s="5"/>
      <c r="C94" s="21"/>
      <c r="D94" s="63" t="s">
        <v>149</v>
      </c>
      <c r="E94" s="64"/>
      <c r="F94" s="65"/>
      <c r="G94" s="66"/>
      <c r="H94" s="5"/>
      <c r="I94" s="5"/>
      <c r="J94" s="5"/>
      <c r="K94" s="5"/>
      <c r="L94" s="5"/>
      <c r="M94" s="5"/>
      <c r="N94" s="5"/>
      <c r="O94" s="5"/>
      <c r="P94" s="5"/>
      <c r="Q94" s="5"/>
      <c r="R94" s="26"/>
      <c r="S94" s="5"/>
      <c r="T94" s="5"/>
      <c r="U94" s="5"/>
      <c r="V94" s="5"/>
      <c r="W94" s="5"/>
      <c r="X94" s="27"/>
      <c r="Y94" s="27"/>
      <c r="Z94" s="27"/>
      <c r="AA94" s="27"/>
      <c r="AB94" s="27"/>
    </row>
    <row r="95" spans="1:28" s="8" customFormat="1" ht="18.75" hidden="1" x14ac:dyDescent="0.25">
      <c r="A95" s="1"/>
      <c r="B95" s="2"/>
      <c r="C95" s="40"/>
      <c r="D95" s="75"/>
      <c r="E95" s="84" t="s">
        <v>110</v>
      </c>
      <c r="F95" s="77"/>
      <c r="G95" s="78"/>
      <c r="H95" s="18"/>
      <c r="I95" s="2"/>
      <c r="J95" s="5"/>
      <c r="K95" s="2"/>
      <c r="L95" s="2"/>
      <c r="M95" s="2"/>
      <c r="N95" s="2"/>
      <c r="O95" s="5"/>
      <c r="P95" s="2"/>
      <c r="Q95" s="2"/>
      <c r="R95" s="6"/>
      <c r="S95" s="2"/>
      <c r="T95" s="2"/>
      <c r="U95" s="2"/>
      <c r="V95" s="2"/>
      <c r="W95" s="2"/>
      <c r="X95" s="7"/>
      <c r="Y95" s="7"/>
      <c r="Z95" s="7"/>
      <c r="AA95" s="7"/>
      <c r="AB95" s="7"/>
    </row>
    <row r="96" spans="1:28" s="8" customFormat="1" ht="45" x14ac:dyDescent="0.25">
      <c r="A96" s="1"/>
      <c r="B96" s="2"/>
      <c r="C96" s="14"/>
      <c r="D96" s="15" t="s">
        <v>150</v>
      </c>
      <c r="E96" s="16" t="s">
        <v>151</v>
      </c>
      <c r="F96" s="17" t="s">
        <v>152</v>
      </c>
      <c r="G96" s="70">
        <f>'[6]произ прогр'!$X$32</f>
        <v>37.1</v>
      </c>
      <c r="H96" s="18"/>
      <c r="I96" s="2"/>
      <c r="J96" s="5"/>
      <c r="K96" s="2"/>
      <c r="L96" s="2"/>
      <c r="M96" s="2"/>
      <c r="N96" s="2"/>
      <c r="O96" s="5"/>
      <c r="P96" s="2"/>
      <c r="Q96" s="2"/>
      <c r="R96" s="6"/>
      <c r="S96" s="2"/>
      <c r="T96" s="2"/>
      <c r="U96" s="2"/>
      <c r="V96" s="2"/>
      <c r="W96" s="2"/>
      <c r="X96" s="7"/>
      <c r="Y96" s="7"/>
      <c r="Z96" s="7"/>
      <c r="AA96" s="7"/>
      <c r="AB96" s="7"/>
    </row>
    <row r="97" spans="1:28" s="8" customFormat="1" ht="45" hidden="1" x14ac:dyDescent="0.25">
      <c r="A97" s="1"/>
      <c r="B97" s="2"/>
      <c r="C97" s="14"/>
      <c r="D97" s="15" t="s">
        <v>153</v>
      </c>
      <c r="E97" s="16" t="s">
        <v>154</v>
      </c>
      <c r="F97" s="17" t="s">
        <v>155</v>
      </c>
      <c r="G97" s="70">
        <v>0</v>
      </c>
      <c r="H97" s="18"/>
      <c r="I97" s="2"/>
      <c r="J97" s="5"/>
      <c r="K97" s="2"/>
      <c r="L97" s="2"/>
      <c r="M97" s="2"/>
      <c r="N97" s="2"/>
      <c r="O97" s="5"/>
      <c r="P97" s="2"/>
      <c r="Q97" s="2"/>
      <c r="R97" s="6"/>
      <c r="S97" s="2"/>
      <c r="T97" s="2"/>
      <c r="U97" s="2"/>
      <c r="V97" s="2"/>
      <c r="W97" s="2"/>
      <c r="X97" s="7"/>
      <c r="Y97" s="7"/>
      <c r="Z97" s="7"/>
      <c r="AA97" s="7"/>
      <c r="AB97" s="7"/>
    </row>
    <row r="98" spans="1:28" s="8" customFormat="1" ht="101.25" hidden="1" x14ac:dyDescent="0.25">
      <c r="A98" s="1"/>
      <c r="B98" s="2"/>
      <c r="C98" s="14"/>
      <c r="D98" s="15" t="s">
        <v>156</v>
      </c>
      <c r="E98" s="16" t="s">
        <v>157</v>
      </c>
      <c r="F98" s="17" t="s">
        <v>104</v>
      </c>
      <c r="G98" s="85"/>
      <c r="H98" s="18"/>
      <c r="I98" s="2"/>
      <c r="J98" s="5"/>
      <c r="K98" s="2"/>
      <c r="L98" s="2"/>
      <c r="M98" s="2"/>
      <c r="N98" s="2"/>
      <c r="O98" s="5"/>
      <c r="P98" s="2"/>
      <c r="Q98" s="2"/>
      <c r="R98" s="6"/>
      <c r="S98" s="2"/>
      <c r="T98" s="2"/>
      <c r="U98" s="2"/>
      <c r="V98" s="2"/>
      <c r="W98" s="2"/>
      <c r="X98" s="7"/>
      <c r="Y98" s="7"/>
      <c r="Z98" s="7"/>
      <c r="AA98" s="7"/>
      <c r="AB98" s="7"/>
    </row>
    <row r="99" spans="1:28" s="8" customFormat="1" ht="22.5" hidden="1" x14ac:dyDescent="0.25">
      <c r="A99" s="1"/>
      <c r="B99" s="2"/>
      <c r="C99" s="14"/>
      <c r="D99" s="15" t="s">
        <v>158</v>
      </c>
      <c r="E99" s="19" t="s">
        <v>159</v>
      </c>
      <c r="F99" s="17" t="s">
        <v>104</v>
      </c>
      <c r="G99" s="85"/>
      <c r="H99" s="18"/>
      <c r="I99" s="2"/>
      <c r="J99" s="5"/>
      <c r="K99" s="2"/>
      <c r="L99" s="2"/>
      <c r="M99" s="2"/>
      <c r="N99" s="2"/>
      <c r="O99" s="5"/>
      <c r="P99" s="2"/>
      <c r="Q99" s="2"/>
      <c r="R99" s="6"/>
      <c r="S99" s="2"/>
      <c r="T99" s="2"/>
      <c r="U99" s="2"/>
      <c r="V99" s="2"/>
      <c r="W99" s="2"/>
      <c r="X99" s="7"/>
      <c r="Y99" s="7"/>
      <c r="Z99" s="7"/>
      <c r="AA99" s="7"/>
      <c r="AB99" s="7"/>
    </row>
    <row r="100" spans="1:28" s="8" customFormat="1" ht="22.5" hidden="1" x14ac:dyDescent="0.25">
      <c r="A100" s="1"/>
      <c r="B100" s="2"/>
      <c r="C100" s="14"/>
      <c r="D100" s="15" t="s">
        <v>160</v>
      </c>
      <c r="E100" s="19" t="s">
        <v>161</v>
      </c>
      <c r="F100" s="17" t="s">
        <v>104</v>
      </c>
      <c r="G100" s="85"/>
      <c r="H100" s="18"/>
      <c r="I100" s="2"/>
      <c r="J100" s="5"/>
      <c r="K100" s="2"/>
      <c r="L100" s="2"/>
      <c r="M100" s="2"/>
      <c r="N100" s="2"/>
      <c r="O100" s="5"/>
      <c r="P100" s="2"/>
      <c r="Q100" s="2"/>
      <c r="R100" s="6"/>
      <c r="S100" s="2"/>
      <c r="T100" s="2"/>
      <c r="U100" s="2"/>
      <c r="V100" s="2"/>
      <c r="W100" s="2"/>
      <c r="X100" s="7"/>
      <c r="Y100" s="7"/>
      <c r="Z100" s="7"/>
      <c r="AA100" s="7"/>
      <c r="AB100" s="7"/>
    </row>
  </sheetData>
  <mergeCells count="13">
    <mergeCell ref="A12:A16"/>
    <mergeCell ref="E2:G2"/>
    <mergeCell ref="A17:A22"/>
    <mergeCell ref="A23:A28"/>
    <mergeCell ref="A29:A34"/>
    <mergeCell ref="D53:D54"/>
    <mergeCell ref="F53:F54"/>
    <mergeCell ref="D55:D56"/>
    <mergeCell ref="F55:F56"/>
    <mergeCell ref="D3:G3"/>
    <mergeCell ref="D4:D5"/>
    <mergeCell ref="E4:E5"/>
    <mergeCell ref="F4:F5"/>
  </mergeCells>
  <dataValidations count="9">
    <dataValidation type="list" allowBlank="1" showInputMessage="1" showErrorMessage="1" errorTitle="Ошибка" error="Выберите значение из списка" prompt="Выберите значение из списка" sqref="G22 G28 G34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17 E23 E29">
      <formula1>kind_of_fuels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54 G5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71 G98:G100">
      <formula1>900</formula1>
    </dataValidation>
    <dataValidation type="decimal" allowBlank="1" showErrorMessage="1" errorTitle="Ошибка" error="Допускается ввод только действительных чисел!" sqref="G63:G6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G58 E59:E61">
      <formula1>900</formula1>
    </dataValidation>
    <dataValidation type="decimal" allowBlank="1" showErrorMessage="1" errorTitle="Ошибка" error="Допускается ввод только действительных чисел!" sqref="G66:G70 G96:G97 G82:G87 G90 G93 G75 G72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12 G16 F19 F25 F31">
      <formula1>900</formula1>
    </dataValidation>
    <dataValidation type="decimal" allowBlank="1" showErrorMessage="1" errorTitle="Ошибка" error="Допускается ввод только неотрицательных чисел!" sqref="G8 G55 G57 G65 G13:G15 G36:G53 G10 G76:G81 G19:G21 G25:G27 G31:G33 G59:G61">
      <formula1>0</formula1>
      <formula2>9.99999999999999E+23</formula2>
    </dataValidation>
  </dataValidations>
  <hyperlinks>
    <hyperlink ref="G71" location="'Форма 4.3.1'!$G$92" tooltip="Кликните по гиперссылке, чтобы перейти по гиперссылке или отредактировать её" display="https://portal.eias.ru/Portal/DownloadPage.aspx?type=12&amp;guid=c71c082c-3915-44ba-9869-26f6feb96099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List01_flag_index_1</vt:lpstr>
      <vt:lpstr>List01_flag_index_2</vt:lpstr>
      <vt:lpstr>List01_p16_data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2021-05-25T03:49:10Z</dcterms:modified>
</cp:coreProperties>
</file>